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20" windowHeight="13620" activeTab="0"/>
  </bookViews>
  <sheets>
    <sheet name="EX 1" sheetId="1" r:id="rId1"/>
    <sheet name="Taxico One Year" sheetId="2" r:id="rId2"/>
    <sheet name="Taxico Projection" sheetId="3" r:id="rId3"/>
    <sheet name="Sheet2" sheetId="4" r:id="rId4"/>
    <sheet name="Sheet3" sheetId="5" r:id="rId5"/>
  </sheets>
  <definedNames>
    <definedName name="_xlnm.Print_Area" localSheetId="2">'Taxico Projection'!$A$1:$S$97</definedName>
  </definedNames>
  <calcPr calcMode="autoNoTable" fullCalcOnLoad="1" iterate="1" iterateCount="100" iterateDelta="0.001"/>
</workbook>
</file>

<file path=xl/sharedStrings.xml><?xml version="1.0" encoding="utf-8"?>
<sst xmlns="http://schemas.openxmlformats.org/spreadsheetml/2006/main" count="204" uniqueCount="73">
  <si>
    <t>Taxico</t>
  </si>
  <si>
    <t>Statement of Income</t>
  </si>
  <si>
    <t>Revenue</t>
  </si>
  <si>
    <t>Cost of Goods Sold (COGS)</t>
  </si>
  <si>
    <t>Gross Profit</t>
  </si>
  <si>
    <t>Selling, General, &amp; Adminstrative (SG&amp;A) Expenses</t>
  </si>
  <si>
    <t>Operating Profit</t>
  </si>
  <si>
    <t>Earnings / Profit Before Tax (EBT)</t>
  </si>
  <si>
    <t>Taxes</t>
  </si>
  <si>
    <t>Net Income</t>
  </si>
  <si>
    <t>Balance Sheet</t>
  </si>
  <si>
    <t>Cash</t>
  </si>
  <si>
    <t>Accounts Receivable (A/R)</t>
  </si>
  <si>
    <t>Inventory</t>
  </si>
  <si>
    <t>Current Assets</t>
  </si>
  <si>
    <t>Accumulated Depreciation</t>
  </si>
  <si>
    <t>Property, Plant, and Equipment, Net</t>
  </si>
  <si>
    <t>Total Assets</t>
  </si>
  <si>
    <t>Accounts Payable (A/P)</t>
  </si>
  <si>
    <t>Other</t>
  </si>
  <si>
    <t>Current Liabilities</t>
  </si>
  <si>
    <t>Debt and Long Term Liabilities</t>
  </si>
  <si>
    <t>Total Liabilities</t>
  </si>
  <si>
    <t xml:space="preserve">Shareholder's Equity </t>
  </si>
  <si>
    <t>Retained Earnings</t>
  </si>
  <si>
    <t>Total Equity</t>
  </si>
  <si>
    <t>Total Liabilities and Equity</t>
  </si>
  <si>
    <t>Cash Flow</t>
  </si>
  <si>
    <t>Operating Cash Flow:</t>
  </si>
  <si>
    <t>Depreciation</t>
  </si>
  <si>
    <t>Accounts Receivable</t>
  </si>
  <si>
    <t>Accounts Payable</t>
  </si>
  <si>
    <t>Total Operating Cash Flow</t>
  </si>
  <si>
    <t>Investing Cash Flow:</t>
  </si>
  <si>
    <t>Purchases of PP&amp;E (Capital Expenditures)</t>
  </si>
  <si>
    <t>Total Investing Cash Flow</t>
  </si>
  <si>
    <t>Financing Cash Flow:</t>
  </si>
  <si>
    <t>Sale of Stock</t>
  </si>
  <si>
    <t>Total Financing Cash Flow</t>
  </si>
  <si>
    <t>Net Cash Flow</t>
  </si>
  <si>
    <t>Cash Beginning of Period</t>
  </si>
  <si>
    <t>Cash End of Period</t>
  </si>
  <si>
    <t>Property, Plant, and Equipment (the Taxi)</t>
  </si>
  <si>
    <t>For the year ended</t>
  </si>
  <si>
    <t>Paid Cash for Taxi</t>
  </si>
  <si>
    <t>Financed Taxi</t>
  </si>
  <si>
    <t>24 month lease on Taxi</t>
  </si>
  <si>
    <t>Fuel</t>
  </si>
  <si>
    <t>Labor</t>
  </si>
  <si>
    <t>Total COGS</t>
  </si>
  <si>
    <t>Inputs:</t>
  </si>
  <si>
    <t>Interest Rate:</t>
  </si>
  <si>
    <t>Term of loan (months):</t>
  </si>
  <si>
    <t>Term of lease (months)</t>
  </si>
  <si>
    <t>Depreciation in lease (per year)</t>
  </si>
  <si>
    <t>Lease implied interest rate</t>
  </si>
  <si>
    <t>Residual Value</t>
  </si>
  <si>
    <t>Depreciable Life of Taxi (years):</t>
  </si>
  <si>
    <t>Payment</t>
  </si>
  <si>
    <t>Lease Payment</t>
  </si>
  <si>
    <t>Interest Income / (Expense)</t>
  </si>
  <si>
    <t>Lease Expense</t>
  </si>
  <si>
    <t>Borrowings From Bank</t>
  </si>
  <si>
    <t>(Payments To) Bank</t>
  </si>
  <si>
    <t>Quick Amortization Table:</t>
  </si>
  <si>
    <t>Long Term Assets</t>
  </si>
  <si>
    <t>Adjusted Net Income</t>
  </si>
  <si>
    <t>Changes in Working Capital</t>
  </si>
  <si>
    <t>For the Month Ended</t>
  </si>
  <si>
    <t>Filled up with Gas</t>
  </si>
  <si>
    <t>Ride from Big Oil</t>
  </si>
  <si>
    <t>Big Oil Pays</t>
  </si>
  <si>
    <t>Taxico, Example 1 Income and Depreciation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</si>
</sst>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4" fontId="0" fillId="0" borderId="10" xfId="0" applyNumberFormat="1" applyBorder="1" applyAlignment="1">
      <alignment horizontal="center"/>
    </xf>
    <xf numFmtId="0" fontId="38" fillId="0" borderId="0" xfId="0" applyFont="1" applyFill="1" applyAlignment="1">
      <alignment/>
    </xf>
    <xf numFmtId="0" fontId="0" fillId="0" borderId="0" xfId="0" applyAlignment="1">
      <alignment horizontal="left" indent="1"/>
    </xf>
    <xf numFmtId="0" fontId="38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33" borderId="0" xfId="0" applyFill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left" indent="3"/>
    </xf>
    <xf numFmtId="2" fontId="0" fillId="0" borderId="0" xfId="0" applyNumberFormat="1" applyAlignment="1">
      <alignment horizontal="center" wrapText="1"/>
    </xf>
    <xf numFmtId="38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34" borderId="0" xfId="0" applyFill="1" applyAlignment="1">
      <alignment/>
    </xf>
    <xf numFmtId="9" fontId="0" fillId="34" borderId="0" xfId="0" applyNumberFormat="1" applyFill="1" applyAlignment="1">
      <alignment/>
    </xf>
    <xf numFmtId="38" fontId="0" fillId="34" borderId="0" xfId="0" applyNumberFormat="1" applyFill="1" applyAlignment="1">
      <alignment/>
    </xf>
    <xf numFmtId="38" fontId="0" fillId="0" borderId="11" xfId="0" applyNumberFormat="1" applyBorder="1" applyAlignment="1">
      <alignment/>
    </xf>
    <xf numFmtId="38" fontId="38" fillId="0" borderId="0" xfId="0" applyNumberFormat="1" applyFont="1" applyAlignment="1">
      <alignment/>
    </xf>
    <xf numFmtId="0" fontId="0" fillId="0" borderId="0" xfId="0" applyFill="1" applyAlignment="1">
      <alignment/>
    </xf>
    <xf numFmtId="8" fontId="0" fillId="0" borderId="0" xfId="0" applyNumberFormat="1" applyAlignment="1">
      <alignment/>
    </xf>
    <xf numFmtId="38" fontId="0" fillId="0" borderId="0" xfId="0" applyNumberFormat="1" applyFill="1" applyAlignment="1">
      <alignment/>
    </xf>
    <xf numFmtId="38" fontId="38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0" fontId="39" fillId="0" borderId="0" xfId="0" applyFont="1" applyAlignment="1">
      <alignment/>
    </xf>
    <xf numFmtId="38" fontId="38" fillId="0" borderId="11" xfId="0" applyNumberFormat="1" applyFont="1" applyBorder="1" applyAlignment="1">
      <alignment/>
    </xf>
    <xf numFmtId="0" fontId="38" fillId="33" borderId="0" xfId="0" applyFont="1" applyFill="1" applyAlignment="1">
      <alignment horizontal="center"/>
    </xf>
    <xf numFmtId="38" fontId="0" fillId="0" borderId="0" xfId="0" applyNumberFormat="1" applyBorder="1" applyAlignment="1">
      <alignment/>
    </xf>
    <xf numFmtId="0" fontId="38" fillId="33" borderId="13" xfId="0" applyFont="1" applyFill="1" applyBorder="1" applyAlignment="1">
      <alignment horizontal="center"/>
    </xf>
    <xf numFmtId="0" fontId="38" fillId="33" borderId="14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9" fontId="0" fillId="0" borderId="0" xfId="0" applyNumberFormat="1" applyFill="1" applyAlignment="1">
      <alignment/>
    </xf>
    <xf numFmtId="8" fontId="0" fillId="0" borderId="0" xfId="0" applyNumberFormat="1" applyFill="1" applyAlignment="1">
      <alignment/>
    </xf>
    <xf numFmtId="3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>
      <alignment/>
    </xf>
    <xf numFmtId="8" fontId="0" fillId="0" borderId="0" xfId="0" applyNumberFormat="1" applyFill="1" applyBorder="1" applyAlignment="1">
      <alignment/>
    </xf>
    <xf numFmtId="14" fontId="0" fillId="0" borderId="0" xfId="0" applyNumberFormat="1" applyFill="1" applyBorder="1" applyAlignment="1">
      <alignment horizontal="center"/>
    </xf>
    <xf numFmtId="38" fontId="38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 horizontal="center" wrapText="1"/>
    </xf>
    <xf numFmtId="38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="85" zoomScaleNormal="85" zoomScalePageLayoutView="0" workbookViewId="0" topLeftCell="A1">
      <selection activeCell="E5" sqref="E5"/>
    </sheetView>
  </sheetViews>
  <sheetFormatPr defaultColWidth="9.00390625" defaultRowHeight="14.25"/>
  <cols>
    <col min="1" max="1" width="45.75390625" style="0" customWidth="1"/>
    <col min="2" max="2" width="13.25390625" style="0" customWidth="1"/>
    <col min="3" max="3" width="13.125" style="0" customWidth="1"/>
    <col min="4" max="4" width="12.625" style="0" customWidth="1"/>
    <col min="5" max="6" width="11.875" style="0" customWidth="1"/>
  </cols>
  <sheetData>
    <row r="1" ht="14.25">
      <c r="A1" s="23" t="s">
        <v>72</v>
      </c>
    </row>
    <row r="3" spans="1:2" ht="14.25">
      <c r="A3" t="s">
        <v>1</v>
      </c>
      <c r="B3" t="s">
        <v>68</v>
      </c>
    </row>
    <row r="4" spans="2:4" ht="15">
      <c r="B4" s="25">
        <v>1</v>
      </c>
      <c r="C4" s="25">
        <v>2</v>
      </c>
      <c r="D4" s="25">
        <v>3</v>
      </c>
    </row>
    <row r="5" spans="2:6" ht="28.5">
      <c r="B5" s="9" t="s">
        <v>69</v>
      </c>
      <c r="C5" s="9" t="s">
        <v>70</v>
      </c>
      <c r="D5" s="9" t="s">
        <v>71</v>
      </c>
      <c r="E5" s="21"/>
      <c r="F5" s="21"/>
    </row>
    <row r="6" spans="2:6" ht="15" thickBot="1">
      <c r="B6" s="1">
        <v>40179</v>
      </c>
      <c r="C6" s="1">
        <v>40210</v>
      </c>
      <c r="D6" s="1">
        <v>40238</v>
      </c>
      <c r="E6" s="22"/>
      <c r="F6" s="22"/>
    </row>
    <row r="7" spans="1:6" ht="15">
      <c r="A7" s="2"/>
      <c r="E7" s="21"/>
      <c r="F7" s="21"/>
    </row>
    <row r="8" spans="1:6" ht="14.25">
      <c r="A8" s="3" t="s">
        <v>2</v>
      </c>
      <c r="B8" s="10">
        <v>0</v>
      </c>
      <c r="C8" s="10">
        <v>100</v>
      </c>
      <c r="D8" s="10">
        <v>0</v>
      </c>
      <c r="E8" s="21"/>
      <c r="F8" s="21"/>
    </row>
    <row r="9" ht="14.25">
      <c r="A9" s="3" t="s">
        <v>3</v>
      </c>
    </row>
    <row r="10" spans="1:4" ht="14.25">
      <c r="A10" s="5" t="s">
        <v>47</v>
      </c>
      <c r="B10" s="10">
        <v>0</v>
      </c>
      <c r="C10" s="10">
        <v>25</v>
      </c>
      <c r="D10" s="10">
        <v>0</v>
      </c>
    </row>
    <row r="11" spans="1:4" ht="14.25">
      <c r="A11" s="5" t="s">
        <v>48</v>
      </c>
      <c r="B11" s="10">
        <v>0</v>
      </c>
      <c r="C11" s="10">
        <v>15</v>
      </c>
      <c r="D11" s="10">
        <v>0</v>
      </c>
    </row>
    <row r="12" spans="1:4" ht="14.25">
      <c r="A12" s="5" t="s">
        <v>29</v>
      </c>
      <c r="B12" s="10">
        <f>B37/$B$87/12</f>
        <v>833.3333333333334</v>
      </c>
      <c r="C12" s="10">
        <f>C37/$B$87/12</f>
        <v>833.3333333333334</v>
      </c>
      <c r="D12" s="10">
        <f>D37/$B$87/12</f>
        <v>833.3333333333334</v>
      </c>
    </row>
    <row r="13" spans="1:4" ht="14.25">
      <c r="A13" s="5" t="s">
        <v>61</v>
      </c>
      <c r="B13" s="10">
        <v>0</v>
      </c>
      <c r="C13" s="10">
        <v>0</v>
      </c>
      <c r="D13" s="10">
        <v>0</v>
      </c>
    </row>
    <row r="14" spans="1:4" ht="14.25">
      <c r="A14" s="3" t="s">
        <v>49</v>
      </c>
      <c r="B14" s="15">
        <f>SUM(B10:B13)</f>
        <v>833.3333333333334</v>
      </c>
      <c r="C14" s="15">
        <f>SUM(C10:C13)</f>
        <v>873.3333333333334</v>
      </c>
      <c r="D14" s="15">
        <f>SUM(D10:D13)</f>
        <v>833.3333333333334</v>
      </c>
    </row>
    <row r="15" spans="1:4" ht="15">
      <c r="A15" s="4" t="s">
        <v>4</v>
      </c>
      <c r="B15" s="16">
        <f>B8-B14</f>
        <v>-833.3333333333334</v>
      </c>
      <c r="C15" s="16">
        <f>C8-C14</f>
        <v>-773.3333333333334</v>
      </c>
      <c r="D15" s="16">
        <f>D8-D14</f>
        <v>-833.3333333333334</v>
      </c>
    </row>
    <row r="17" spans="1:4" ht="14.25">
      <c r="A17" s="3" t="s">
        <v>5</v>
      </c>
      <c r="B17" s="10">
        <v>0</v>
      </c>
      <c r="C17" s="10">
        <v>0</v>
      </c>
      <c r="D17" s="10">
        <v>0</v>
      </c>
    </row>
    <row r="18" spans="1:4" ht="14.25">
      <c r="A18" s="3"/>
      <c r="B18" s="10"/>
      <c r="C18" s="10"/>
      <c r="D18" s="10"/>
    </row>
    <row r="19" spans="1:4" ht="15">
      <c r="A19" s="4" t="s">
        <v>6</v>
      </c>
      <c r="B19" s="10">
        <f>B15-B17</f>
        <v>-833.3333333333334</v>
      </c>
      <c r="C19" s="10">
        <f>C15-C17</f>
        <v>-773.3333333333334</v>
      </c>
      <c r="D19" s="10">
        <f>D15-D17</f>
        <v>-833.3333333333334</v>
      </c>
    </row>
    <row r="20" ht="14.25">
      <c r="A20" s="3"/>
    </row>
    <row r="21" spans="1:4" ht="14.25">
      <c r="A21" s="3" t="s">
        <v>60</v>
      </c>
      <c r="B21" s="10">
        <v>0</v>
      </c>
      <c r="C21" s="10">
        <f>B114</f>
        <v>0</v>
      </c>
      <c r="D21" s="10">
        <v>0</v>
      </c>
    </row>
    <row r="22" ht="14.25">
      <c r="A22" s="3"/>
    </row>
    <row r="23" spans="1:4" ht="15">
      <c r="A23" s="4" t="s">
        <v>7</v>
      </c>
      <c r="B23" s="16">
        <f>B19+B21</f>
        <v>-833.3333333333334</v>
      </c>
      <c r="C23" s="16">
        <f>C19+C21</f>
        <v>-773.3333333333334</v>
      </c>
      <c r="D23" s="16">
        <f>D19+D21</f>
        <v>-833.3333333333334</v>
      </c>
    </row>
    <row r="24" ht="14.25">
      <c r="A24" s="3"/>
    </row>
    <row r="25" spans="1:4" ht="14.25">
      <c r="A25" s="3" t="s">
        <v>8</v>
      </c>
      <c r="B25" s="40">
        <v>0</v>
      </c>
      <c r="C25" s="40">
        <v>0</v>
      </c>
      <c r="D25" s="40">
        <v>0</v>
      </c>
    </row>
    <row r="26" ht="14.25">
      <c r="A26" s="3"/>
    </row>
    <row r="27" spans="1:4" ht="15.75" thickBot="1">
      <c r="A27" s="4" t="s">
        <v>9</v>
      </c>
      <c r="B27" s="20">
        <f>B23-B25</f>
        <v>-833.3333333333334</v>
      </c>
      <c r="C27" s="20">
        <f>C23-C25</f>
        <v>-773.3333333333334</v>
      </c>
      <c r="D27" s="20">
        <f>D23-D25</f>
        <v>-833.3333333333334</v>
      </c>
    </row>
    <row r="28" spans="1:4" ht="15" thickTop="1">
      <c r="A28" s="6"/>
      <c r="B28" s="6"/>
      <c r="C28" s="6"/>
      <c r="D28" s="6"/>
    </row>
    <row r="29" ht="15">
      <c r="A29" s="2" t="s">
        <v>10</v>
      </c>
    </row>
    <row r="31" spans="1:4" ht="14.25">
      <c r="A31" s="5" t="s">
        <v>11</v>
      </c>
      <c r="B31" s="10">
        <f>B83</f>
        <v>925</v>
      </c>
      <c r="C31" s="10">
        <f>C83</f>
        <v>985</v>
      </c>
      <c r="D31" s="10">
        <f>D83</f>
        <v>1100</v>
      </c>
    </row>
    <row r="32" spans="1:4" ht="14.25">
      <c r="A32" s="5" t="s">
        <v>12</v>
      </c>
      <c r="B32" s="10">
        <f>B8/365*30</f>
        <v>0</v>
      </c>
      <c r="C32" s="10">
        <f>C8</f>
        <v>100</v>
      </c>
      <c r="D32" s="10">
        <f>D8/365*30</f>
        <v>0</v>
      </c>
    </row>
    <row r="33" spans="1:4" ht="14.25">
      <c r="A33" s="5" t="s">
        <v>13</v>
      </c>
      <c r="B33" s="14">
        <v>75</v>
      </c>
      <c r="C33" s="19">
        <f>B33-C10</f>
        <v>50</v>
      </c>
      <c r="D33" s="19">
        <f>C33-D10</f>
        <v>50</v>
      </c>
    </row>
    <row r="34" spans="1:4" ht="14.25">
      <c r="A34" s="3" t="s">
        <v>14</v>
      </c>
      <c r="B34" s="15">
        <f>SUM(B31:B33)</f>
        <v>1000</v>
      </c>
      <c r="C34" s="15">
        <f>SUM(C31:C33)</f>
        <v>1135</v>
      </c>
      <c r="D34" s="15">
        <f>SUM(D31:D33)</f>
        <v>1150</v>
      </c>
    </row>
    <row r="35" spans="1:4" ht="14.25">
      <c r="A35" s="3"/>
      <c r="B35" s="10"/>
      <c r="C35" s="10"/>
      <c r="D35" s="10"/>
    </row>
    <row r="36" spans="1:4" ht="14.25">
      <c r="A36" s="3" t="s">
        <v>65</v>
      </c>
      <c r="B36" s="10"/>
      <c r="C36" s="10"/>
      <c r="D36" s="10"/>
    </row>
    <row r="37" spans="1:4" ht="14.25">
      <c r="A37" s="5" t="s">
        <v>42</v>
      </c>
      <c r="B37" s="14">
        <v>50000</v>
      </c>
      <c r="C37" s="10">
        <f>B37</f>
        <v>50000</v>
      </c>
      <c r="D37" s="10">
        <f>C37</f>
        <v>50000</v>
      </c>
    </row>
    <row r="38" spans="1:4" ht="14.25">
      <c r="A38" s="5" t="s">
        <v>15</v>
      </c>
      <c r="B38" s="10">
        <f>-B12</f>
        <v>-833.3333333333334</v>
      </c>
      <c r="C38" s="10">
        <f>B38-C12</f>
        <v>-1666.6666666666667</v>
      </c>
      <c r="D38" s="10">
        <f>C38-D12</f>
        <v>-2500</v>
      </c>
    </row>
    <row r="39" spans="1:4" ht="14.25">
      <c r="A39" s="3" t="s">
        <v>16</v>
      </c>
      <c r="B39" s="15">
        <f>B37+B38</f>
        <v>49166.666666666664</v>
      </c>
      <c r="C39" s="15">
        <f>C37+C38</f>
        <v>48333.333333333336</v>
      </c>
      <c r="D39" s="15">
        <f>D37+D38</f>
        <v>47500</v>
      </c>
    </row>
    <row r="40" spans="1:4" ht="14.25">
      <c r="A40" s="3"/>
      <c r="B40" s="10"/>
      <c r="C40" s="10"/>
      <c r="D40" s="10"/>
    </row>
    <row r="41" spans="1:4" ht="15">
      <c r="A41" s="4" t="s">
        <v>17</v>
      </c>
      <c r="B41" s="16">
        <f>B34+B39</f>
        <v>50166.666666666664</v>
      </c>
      <c r="C41" s="16">
        <f>C34+C39</f>
        <v>49468.333333333336</v>
      </c>
      <c r="D41" s="16">
        <f>D34+D39</f>
        <v>48650</v>
      </c>
    </row>
    <row r="42" spans="1:4" ht="14.25">
      <c r="A42" s="3"/>
      <c r="B42" s="10"/>
      <c r="C42" s="10"/>
      <c r="D42" s="10"/>
    </row>
    <row r="43" spans="1:4" ht="14.25">
      <c r="A43" s="5" t="s">
        <v>18</v>
      </c>
      <c r="B43" s="10">
        <v>0</v>
      </c>
      <c r="C43" s="10">
        <v>0</v>
      </c>
      <c r="D43" s="10">
        <v>0</v>
      </c>
    </row>
    <row r="44" spans="1:4" ht="14.25">
      <c r="A44" s="5" t="s">
        <v>19</v>
      </c>
      <c r="B44" s="10"/>
      <c r="C44" s="10"/>
      <c r="D44" s="10"/>
    </row>
    <row r="45" spans="1:4" ht="14.25">
      <c r="A45" s="3" t="s">
        <v>20</v>
      </c>
      <c r="B45" s="15">
        <f>SUM(B43:B44)</f>
        <v>0</v>
      </c>
      <c r="C45" s="15">
        <f>SUM(C43:C44)</f>
        <v>0</v>
      </c>
      <c r="D45" s="15">
        <f>SUM(D43:D44)</f>
        <v>0</v>
      </c>
    </row>
    <row r="46" spans="1:4" ht="14.25">
      <c r="A46" s="3"/>
      <c r="B46" s="10"/>
      <c r="C46" s="10"/>
      <c r="D46" s="10"/>
    </row>
    <row r="47" spans="1:4" ht="14.25">
      <c r="A47" s="3" t="s">
        <v>21</v>
      </c>
      <c r="B47" s="10">
        <v>0</v>
      </c>
      <c r="C47" s="10">
        <v>0</v>
      </c>
      <c r="D47" s="10">
        <v>0</v>
      </c>
    </row>
    <row r="48" spans="1:4" ht="14.25">
      <c r="A48" s="3"/>
      <c r="B48" s="10"/>
      <c r="C48" s="10"/>
      <c r="D48" s="10"/>
    </row>
    <row r="49" spans="1:4" ht="15">
      <c r="A49" s="3" t="s">
        <v>22</v>
      </c>
      <c r="B49" s="16">
        <f>B47+B45</f>
        <v>0</v>
      </c>
      <c r="C49" s="16">
        <f>C47+C45</f>
        <v>0</v>
      </c>
      <c r="D49" s="16">
        <f>D47+D45</f>
        <v>0</v>
      </c>
    </row>
    <row r="50" ht="14.25">
      <c r="A50" s="3"/>
    </row>
    <row r="51" spans="1:4" ht="14.25">
      <c r="A51" s="5" t="s">
        <v>23</v>
      </c>
      <c r="B51" s="10">
        <f>B37+B82</f>
        <v>51000</v>
      </c>
      <c r="C51" s="10">
        <f>B51</f>
        <v>51000</v>
      </c>
      <c r="D51" s="10">
        <f>C51</f>
        <v>51000</v>
      </c>
    </row>
    <row r="52" spans="1:4" ht="14.25">
      <c r="A52" s="5" t="s">
        <v>24</v>
      </c>
      <c r="B52" s="10">
        <f>B27</f>
        <v>-833.3333333333334</v>
      </c>
      <c r="C52" s="10">
        <f>B52+C27</f>
        <v>-1606.6666666666667</v>
      </c>
      <c r="D52" s="10">
        <f>C52+D27</f>
        <v>-2440</v>
      </c>
    </row>
    <row r="53" spans="1:4" ht="14.25">
      <c r="A53" s="3" t="s">
        <v>25</v>
      </c>
      <c r="B53" s="15">
        <f>SUM(B51:B52)</f>
        <v>50166.666666666664</v>
      </c>
      <c r="C53" s="15">
        <f>SUM(C51:C52)</f>
        <v>49393.333333333336</v>
      </c>
      <c r="D53" s="15">
        <f>SUM(D51:D52)</f>
        <v>48560</v>
      </c>
    </row>
    <row r="54" ht="14.25">
      <c r="A54" s="3"/>
    </row>
    <row r="55" spans="1:4" ht="15">
      <c r="A55" s="4" t="s">
        <v>26</v>
      </c>
      <c r="B55" s="16">
        <f>B53+B49</f>
        <v>50166.666666666664</v>
      </c>
      <c r="C55" s="16">
        <f>C53+C49</f>
        <v>49393.333333333336</v>
      </c>
      <c r="D55" s="16">
        <f>D53+D49</f>
        <v>48560</v>
      </c>
    </row>
    <row r="56" ht="15">
      <c r="A56" s="4"/>
    </row>
    <row r="57" spans="1:4" ht="14.25">
      <c r="A57" s="6"/>
      <c r="B57" s="6"/>
      <c r="C57" s="6"/>
      <c r="D57" s="6"/>
    </row>
    <row r="58" ht="15">
      <c r="A58" s="7" t="s">
        <v>27</v>
      </c>
    </row>
    <row r="60" ht="14.25">
      <c r="A60" s="3" t="s">
        <v>28</v>
      </c>
    </row>
    <row r="61" spans="1:4" ht="14.25">
      <c r="A61" s="8" t="s">
        <v>9</v>
      </c>
      <c r="B61" s="10">
        <f>B27</f>
        <v>-833.3333333333334</v>
      </c>
      <c r="C61" s="10">
        <f>C27</f>
        <v>-773.3333333333334</v>
      </c>
      <c r="D61" s="10">
        <f>D27</f>
        <v>-833.3333333333334</v>
      </c>
    </row>
    <row r="62" spans="1:4" ht="14.25">
      <c r="A62" s="8" t="s">
        <v>29</v>
      </c>
      <c r="B62" s="10">
        <f>B12</f>
        <v>833.3333333333334</v>
      </c>
      <c r="C62" s="10">
        <f>C12</f>
        <v>833.3333333333334</v>
      </c>
      <c r="D62" s="10">
        <f>D12</f>
        <v>833.3333333333334</v>
      </c>
    </row>
    <row r="63" spans="1:5" ht="14.25">
      <c r="A63" s="5" t="s">
        <v>66</v>
      </c>
      <c r="B63" s="15">
        <f>SUM(B61:B62)</f>
        <v>0</v>
      </c>
      <c r="C63" s="15">
        <f>SUM(C61:C62)</f>
        <v>60</v>
      </c>
      <c r="D63" s="15">
        <f>SUM(D61:D62)</f>
        <v>0</v>
      </c>
      <c r="E63" s="26"/>
    </row>
    <row r="64" ht="14.25">
      <c r="A64" s="5" t="s">
        <v>67</v>
      </c>
    </row>
    <row r="65" spans="1:4" ht="14.25">
      <c r="A65" s="8" t="s">
        <v>30</v>
      </c>
      <c r="B65" s="10">
        <f>-B32</f>
        <v>0</v>
      </c>
      <c r="C65" s="10">
        <f>B32-C32</f>
        <v>-100</v>
      </c>
      <c r="D65" s="10">
        <f>C32-D32</f>
        <v>100</v>
      </c>
    </row>
    <row r="66" spans="1:4" ht="14.25">
      <c r="A66" s="8" t="s">
        <v>13</v>
      </c>
      <c r="B66" s="10">
        <f>-B33</f>
        <v>-75</v>
      </c>
      <c r="C66" s="10">
        <f>B33-C33</f>
        <v>25</v>
      </c>
      <c r="D66" s="10">
        <f>C33-D33</f>
        <v>0</v>
      </c>
    </row>
    <row r="67" spans="1:4" ht="14.25">
      <c r="A67" s="8" t="s">
        <v>31</v>
      </c>
      <c r="B67" s="10">
        <f>B43</f>
        <v>0</v>
      </c>
      <c r="C67" s="10">
        <f>C43</f>
        <v>0</v>
      </c>
      <c r="D67" s="10">
        <f>D43</f>
        <v>0</v>
      </c>
    </row>
    <row r="68" spans="1:5" ht="14.25">
      <c r="A68" s="5" t="s">
        <v>32</v>
      </c>
      <c r="B68" s="15">
        <f>SUM(B63:B67)</f>
        <v>-75</v>
      </c>
      <c r="C68" s="15">
        <f>SUM(C63:C67)</f>
        <v>-15</v>
      </c>
      <c r="D68" s="15">
        <f>SUM(D63:D67)</f>
        <v>100</v>
      </c>
      <c r="E68" s="26"/>
    </row>
    <row r="70" ht="14.25">
      <c r="A70" s="3" t="s">
        <v>33</v>
      </c>
    </row>
    <row r="71" spans="1:4" ht="14.25">
      <c r="A71" s="5" t="s">
        <v>34</v>
      </c>
      <c r="B71" s="10">
        <v>0</v>
      </c>
      <c r="C71" s="10">
        <v>0</v>
      </c>
      <c r="D71" s="10">
        <v>0</v>
      </c>
    </row>
    <row r="72" spans="1:4" ht="15">
      <c r="A72" s="3" t="s">
        <v>35</v>
      </c>
      <c r="B72" s="24">
        <f>B71</f>
        <v>0</v>
      </c>
      <c r="C72" s="24">
        <f>C71</f>
        <v>0</v>
      </c>
      <c r="D72" s="24">
        <f>D71</f>
        <v>0</v>
      </c>
    </row>
    <row r="74" ht="14.25">
      <c r="A74" s="3" t="s">
        <v>36</v>
      </c>
    </row>
    <row r="75" spans="1:4" ht="14.25">
      <c r="A75" s="5" t="s">
        <v>62</v>
      </c>
      <c r="B75" s="10">
        <v>0</v>
      </c>
      <c r="C75" s="10">
        <f>-C71</f>
        <v>0</v>
      </c>
      <c r="D75" s="10">
        <v>0</v>
      </c>
    </row>
    <row r="76" spans="1:4" ht="14.25">
      <c r="A76" s="5" t="s">
        <v>63</v>
      </c>
      <c r="B76" s="10">
        <v>0</v>
      </c>
      <c r="C76" s="10">
        <v>0</v>
      </c>
      <c r="D76" s="10">
        <v>0</v>
      </c>
    </row>
    <row r="77" spans="1:4" ht="14.25">
      <c r="A77" s="5" t="s">
        <v>37</v>
      </c>
      <c r="B77" s="10">
        <v>0</v>
      </c>
      <c r="C77" s="10">
        <v>0</v>
      </c>
      <c r="D77" s="10">
        <v>0</v>
      </c>
    </row>
    <row r="78" spans="1:4" ht="14.25">
      <c r="A78" s="3" t="s">
        <v>38</v>
      </c>
      <c r="B78" s="15">
        <f>SUM(B75:B77)</f>
        <v>0</v>
      </c>
      <c r="C78" s="15">
        <f>SUM(C75:C77)</f>
        <v>0</v>
      </c>
      <c r="D78" s="15">
        <f>SUM(D75:D77)</f>
        <v>0</v>
      </c>
    </row>
    <row r="79" ht="14.25">
      <c r="A79" s="3"/>
    </row>
    <row r="80" spans="1:4" ht="15">
      <c r="A80" s="4" t="s">
        <v>39</v>
      </c>
      <c r="B80" s="16">
        <f>B68+B72+B78</f>
        <v>-75</v>
      </c>
      <c r="C80" s="16">
        <f>C68+C72+C78</f>
        <v>-15</v>
      </c>
      <c r="D80" s="16">
        <f>D68+D72+D78</f>
        <v>100</v>
      </c>
    </row>
    <row r="81" ht="14.25">
      <c r="A81" s="3"/>
    </row>
    <row r="82" spans="1:4" ht="14.25">
      <c r="A82" s="3" t="s">
        <v>40</v>
      </c>
      <c r="B82" s="14">
        <v>1000</v>
      </c>
      <c r="C82" s="10">
        <f>B82</f>
        <v>1000</v>
      </c>
      <c r="D82" s="10">
        <f>C82</f>
        <v>1000</v>
      </c>
    </row>
    <row r="83" spans="1:4" ht="14.25">
      <c r="A83" s="3" t="s">
        <v>41</v>
      </c>
      <c r="B83" s="10">
        <f>B82+B80</f>
        <v>925</v>
      </c>
      <c r="C83" s="10">
        <f>C82+C80</f>
        <v>985</v>
      </c>
      <c r="D83" s="10">
        <f>D82+D80</f>
        <v>1100</v>
      </c>
    </row>
    <row r="84" spans="1:4" ht="14.25">
      <c r="A84" s="6"/>
      <c r="B84" s="6"/>
      <c r="C84" s="6"/>
      <c r="D84" s="6"/>
    </row>
    <row r="86" ht="14.25">
      <c r="A86" t="s">
        <v>50</v>
      </c>
    </row>
    <row r="87" spans="1:2" ht="14.25">
      <c r="A87" t="s">
        <v>57</v>
      </c>
      <c r="B87" s="12">
        <v>5</v>
      </c>
    </row>
  </sheetData>
  <sheetProtection/>
  <printOptions/>
  <pageMargins left="0.7" right="0.7" top="0.75" bottom="0.75" header="0.3" footer="0.3"/>
  <pageSetup horizontalDpi="600" verticalDpi="600" orientation="portrait" scale="85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14"/>
  <sheetViews>
    <sheetView zoomScale="85" zoomScaleNormal="85" zoomScalePageLayoutView="0" workbookViewId="0" topLeftCell="A37">
      <selection activeCell="E67" sqref="E67"/>
    </sheetView>
  </sheetViews>
  <sheetFormatPr defaultColWidth="9.00390625" defaultRowHeight="14.25"/>
  <cols>
    <col min="1" max="1" width="45.75390625" style="0" customWidth="1"/>
    <col min="2" max="2" width="13.25390625" style="0" customWidth="1"/>
    <col min="3" max="3" width="13.125" style="0" customWidth="1"/>
    <col min="4" max="4" width="12.625" style="0" customWidth="1"/>
    <col min="5" max="6" width="11.875" style="0" customWidth="1"/>
  </cols>
  <sheetData>
    <row r="1" ht="14.25">
      <c r="A1" s="23" t="s">
        <v>0</v>
      </c>
    </row>
    <row r="3" spans="1:2" ht="14.25">
      <c r="A3" t="s">
        <v>1</v>
      </c>
      <c r="B3" t="s">
        <v>43</v>
      </c>
    </row>
    <row r="4" spans="2:4" ht="15">
      <c r="B4" s="25">
        <v>1</v>
      </c>
      <c r="C4" s="25">
        <v>2</v>
      </c>
      <c r="D4" s="25">
        <v>3</v>
      </c>
    </row>
    <row r="5" spans="2:6" ht="28.5">
      <c r="B5" s="9" t="s">
        <v>44</v>
      </c>
      <c r="C5" s="9" t="s">
        <v>45</v>
      </c>
      <c r="D5" s="9" t="s">
        <v>46</v>
      </c>
      <c r="E5" s="21"/>
      <c r="F5" s="21"/>
    </row>
    <row r="6" spans="2:6" ht="15" thickBot="1">
      <c r="B6" s="1">
        <v>40543</v>
      </c>
      <c r="C6" s="1">
        <v>40543</v>
      </c>
      <c r="D6" s="1">
        <v>40543</v>
      </c>
      <c r="E6" s="22"/>
      <c r="F6" s="22"/>
    </row>
    <row r="7" spans="1:6" ht="15">
      <c r="A7" s="2"/>
      <c r="E7" s="21"/>
      <c r="F7" s="21"/>
    </row>
    <row r="8" spans="1:6" ht="14.25">
      <c r="A8" s="3" t="s">
        <v>2</v>
      </c>
      <c r="B8" s="10">
        <v>35000</v>
      </c>
      <c r="C8" s="10">
        <v>35000</v>
      </c>
      <c r="D8" s="10">
        <v>35000</v>
      </c>
      <c r="E8" s="21"/>
      <c r="F8" s="21"/>
    </row>
    <row r="9" ht="14.25">
      <c r="A9" s="3" t="s">
        <v>3</v>
      </c>
    </row>
    <row r="10" spans="1:4" ht="14.25">
      <c r="A10" s="5" t="s">
        <v>47</v>
      </c>
      <c r="B10" s="10">
        <v>10000</v>
      </c>
      <c r="C10" s="10">
        <v>10000</v>
      </c>
      <c r="D10" s="10">
        <v>10000</v>
      </c>
    </row>
    <row r="11" spans="1:4" ht="14.25">
      <c r="A11" s="5" t="s">
        <v>48</v>
      </c>
      <c r="B11" s="10">
        <v>15000</v>
      </c>
      <c r="C11" s="10">
        <v>15000</v>
      </c>
      <c r="D11" s="10">
        <v>15000</v>
      </c>
    </row>
    <row r="12" spans="1:4" ht="14.25">
      <c r="A12" s="5" t="s">
        <v>29</v>
      </c>
      <c r="B12" s="10">
        <f>B37/$B$87</f>
        <v>10000</v>
      </c>
      <c r="C12" s="10">
        <f>C37/$B$87</f>
        <v>10000</v>
      </c>
      <c r="D12" s="10">
        <v>0</v>
      </c>
    </row>
    <row r="13" spans="1:4" ht="14.25">
      <c r="A13" s="5" t="s">
        <v>61</v>
      </c>
      <c r="B13" s="10">
        <v>0</v>
      </c>
      <c r="C13" s="10">
        <v>0</v>
      </c>
      <c r="D13" s="10">
        <f>B97*12</f>
        <v>14074.782321004004</v>
      </c>
    </row>
    <row r="14" spans="1:4" ht="14.25">
      <c r="A14" s="3" t="s">
        <v>49</v>
      </c>
      <c r="B14" s="15">
        <f>SUM(B10:B13)</f>
        <v>35000</v>
      </c>
      <c r="C14" s="15">
        <f>SUM(C10:C13)</f>
        <v>35000</v>
      </c>
      <c r="D14" s="15">
        <f>SUM(D10:D13)</f>
        <v>39074.78232100401</v>
      </c>
    </row>
    <row r="15" spans="1:4" ht="15">
      <c r="A15" s="4" t="s">
        <v>4</v>
      </c>
      <c r="B15" s="16">
        <f>B8-B14</f>
        <v>0</v>
      </c>
      <c r="C15" s="16">
        <f>C8-C14</f>
        <v>0</v>
      </c>
      <c r="D15" s="16">
        <f>D8-D14</f>
        <v>-4074.782321004008</v>
      </c>
    </row>
    <row r="17" spans="1:4" ht="14.25">
      <c r="A17" s="3" t="s">
        <v>5</v>
      </c>
      <c r="B17" s="10">
        <v>0</v>
      </c>
      <c r="C17" s="10">
        <v>0</v>
      </c>
      <c r="D17" s="10">
        <v>0</v>
      </c>
    </row>
    <row r="18" spans="1:4" ht="14.25">
      <c r="A18" s="3"/>
      <c r="B18" s="10"/>
      <c r="C18" s="10"/>
      <c r="D18" s="10"/>
    </row>
    <row r="19" spans="1:4" ht="15">
      <c r="A19" s="4" t="s">
        <v>6</v>
      </c>
      <c r="B19" s="10">
        <f>B15-B17</f>
        <v>0</v>
      </c>
      <c r="C19" s="10">
        <f>C15-C17</f>
        <v>0</v>
      </c>
      <c r="D19" s="10">
        <f>D15-D17</f>
        <v>-4074.782321004008</v>
      </c>
    </row>
    <row r="20" ht="14.25">
      <c r="A20" s="3"/>
    </row>
    <row r="21" spans="1:4" ht="14.25">
      <c r="A21" s="3" t="s">
        <v>60</v>
      </c>
      <c r="B21" s="10">
        <v>0</v>
      </c>
      <c r="C21" s="10">
        <f>B114</f>
        <v>-3600.7748897162783</v>
      </c>
      <c r="D21" s="10">
        <v>0</v>
      </c>
    </row>
    <row r="22" ht="14.25">
      <c r="A22" s="3"/>
    </row>
    <row r="23" spans="1:4" ht="15">
      <c r="A23" s="4" t="s">
        <v>7</v>
      </c>
      <c r="B23" s="16">
        <f>B19+B21</f>
        <v>0</v>
      </c>
      <c r="C23" s="16">
        <f>C19+C21</f>
        <v>-3600.7748897162783</v>
      </c>
      <c r="D23" s="16">
        <f>D19+D21</f>
        <v>-4074.782321004008</v>
      </c>
    </row>
    <row r="24" ht="14.25">
      <c r="A24" s="3"/>
    </row>
    <row r="25" spans="1:4" ht="14.25">
      <c r="A25" s="3" t="s">
        <v>8</v>
      </c>
      <c r="B25" s="10">
        <f>B23*35%</f>
        <v>0</v>
      </c>
      <c r="C25" s="10">
        <f>C23*35%</f>
        <v>-1260.2712114006972</v>
      </c>
      <c r="D25" s="10">
        <f>D23*35%</f>
        <v>-1426.1738123514026</v>
      </c>
    </row>
    <row r="26" ht="14.25">
      <c r="A26" s="3"/>
    </row>
    <row r="27" spans="1:4" ht="15.75" thickBot="1">
      <c r="A27" s="4" t="s">
        <v>9</v>
      </c>
      <c r="B27" s="20">
        <f>B23-B25</f>
        <v>0</v>
      </c>
      <c r="C27" s="20">
        <f>C23-C25</f>
        <v>-2340.503678315581</v>
      </c>
      <c r="D27" s="20">
        <f>D23-D25</f>
        <v>-2648.6085086526055</v>
      </c>
    </row>
    <row r="28" spans="1:4" ht="15" thickTop="1">
      <c r="A28" s="6"/>
      <c r="B28" s="6"/>
      <c r="C28" s="6"/>
      <c r="D28" s="6"/>
    </row>
    <row r="29" ht="15">
      <c r="A29" s="2" t="s">
        <v>10</v>
      </c>
    </row>
    <row r="31" spans="1:4" ht="14.25">
      <c r="A31" s="5" t="s">
        <v>11</v>
      </c>
      <c r="B31" s="10">
        <f>B83</f>
        <v>32048.287671232873</v>
      </c>
      <c r="C31" s="10">
        <f>C83</f>
        <v>68660.80547773198</v>
      </c>
      <c r="D31" s="10">
        <f>D83</f>
        <v>69399.67916258027</v>
      </c>
    </row>
    <row r="32" spans="1:4" ht="14.25">
      <c r="A32" s="5" t="s">
        <v>12</v>
      </c>
      <c r="B32" s="10">
        <f>B8/365*30</f>
        <v>2876.7123287671234</v>
      </c>
      <c r="C32" s="10">
        <f>C8/365*30</f>
        <v>2876.7123287671234</v>
      </c>
      <c r="D32" s="10">
        <f>D8/365*30</f>
        <v>2876.7123287671234</v>
      </c>
    </row>
    <row r="33" spans="1:4" ht="14.25">
      <c r="A33" s="5" t="s">
        <v>13</v>
      </c>
      <c r="B33" s="14">
        <v>75</v>
      </c>
      <c r="C33" s="19">
        <f>B33</f>
        <v>75</v>
      </c>
      <c r="D33" s="19">
        <f>C33</f>
        <v>75</v>
      </c>
    </row>
    <row r="34" spans="1:4" ht="14.25">
      <c r="A34" s="3" t="s">
        <v>14</v>
      </c>
      <c r="B34" s="15">
        <f>SUM(B31:B33)</f>
        <v>34999.99999999999</v>
      </c>
      <c r="C34" s="15">
        <f>SUM(C31:C33)</f>
        <v>71612.5178064991</v>
      </c>
      <c r="D34" s="15">
        <f>SUM(D31:D33)</f>
        <v>72351.3914913474</v>
      </c>
    </row>
    <row r="35" spans="1:4" ht="14.25">
      <c r="A35" s="3"/>
      <c r="B35" s="10"/>
      <c r="C35" s="10"/>
      <c r="D35" s="10"/>
    </row>
    <row r="36" spans="1:4" ht="14.25">
      <c r="A36" s="3" t="s">
        <v>65</v>
      </c>
      <c r="B36" s="10"/>
      <c r="C36" s="10"/>
      <c r="D36" s="10"/>
    </row>
    <row r="37" spans="1:4" ht="14.25">
      <c r="A37" s="5" t="s">
        <v>42</v>
      </c>
      <c r="B37" s="14">
        <v>50000</v>
      </c>
      <c r="C37" s="10">
        <f>B37</f>
        <v>50000</v>
      </c>
      <c r="D37" s="14">
        <v>0</v>
      </c>
    </row>
    <row r="38" spans="1:4" ht="14.25">
      <c r="A38" s="5" t="s">
        <v>15</v>
      </c>
      <c r="B38" s="10">
        <f>-B12</f>
        <v>-10000</v>
      </c>
      <c r="C38" s="10">
        <f>-C12</f>
        <v>-10000</v>
      </c>
      <c r="D38" s="10">
        <v>0</v>
      </c>
    </row>
    <row r="39" spans="1:4" ht="14.25">
      <c r="A39" s="3" t="s">
        <v>16</v>
      </c>
      <c r="B39" s="15">
        <f>B37+B38</f>
        <v>40000</v>
      </c>
      <c r="C39" s="15">
        <f>C37+C38</f>
        <v>40000</v>
      </c>
      <c r="D39" s="15">
        <f>D37+D38</f>
        <v>0</v>
      </c>
    </row>
    <row r="40" spans="1:4" ht="14.25">
      <c r="A40" s="3"/>
      <c r="B40" s="10"/>
      <c r="C40" s="10"/>
      <c r="D40" s="10"/>
    </row>
    <row r="41" spans="1:4" ht="15">
      <c r="A41" s="4" t="s">
        <v>17</v>
      </c>
      <c r="B41" s="16">
        <f>B34+B39</f>
        <v>75000</v>
      </c>
      <c r="C41" s="16">
        <f>C34+C39</f>
        <v>111612.5178064991</v>
      </c>
      <c r="D41" s="16">
        <f>D34+D39</f>
        <v>72351.3914913474</v>
      </c>
    </row>
    <row r="42" spans="1:4" ht="14.25">
      <c r="A42" s="3"/>
      <c r="B42" s="10"/>
      <c r="C42" s="10"/>
      <c r="D42" s="10"/>
    </row>
    <row r="43" spans="1:4" ht="14.25">
      <c r="A43" s="5" t="s">
        <v>18</v>
      </c>
      <c r="B43" s="10">
        <v>0</v>
      </c>
      <c r="C43" s="10">
        <v>0</v>
      </c>
      <c r="D43" s="10">
        <v>0</v>
      </c>
    </row>
    <row r="44" spans="1:4" ht="14.25">
      <c r="A44" s="5" t="s">
        <v>19</v>
      </c>
      <c r="B44" s="10"/>
      <c r="C44" s="10"/>
      <c r="D44" s="10"/>
    </row>
    <row r="45" spans="1:4" ht="14.25">
      <c r="A45" s="3" t="s">
        <v>20</v>
      </c>
      <c r="B45" s="15">
        <f>SUM(B43:B44)</f>
        <v>0</v>
      </c>
      <c r="C45" s="15">
        <f>SUM(C43:C44)</f>
        <v>0</v>
      </c>
      <c r="D45" s="15">
        <f>SUM(D43:D44)</f>
        <v>0</v>
      </c>
    </row>
    <row r="46" spans="1:4" ht="14.25">
      <c r="A46" s="3"/>
      <c r="B46" s="10"/>
      <c r="C46" s="10"/>
      <c r="D46" s="10"/>
    </row>
    <row r="47" spans="1:4" ht="14.25">
      <c r="A47" s="3" t="s">
        <v>21</v>
      </c>
      <c r="B47" s="10">
        <v>0</v>
      </c>
      <c r="C47" s="10">
        <f>FV(B89/12,12,B91,-C37)</f>
        <v>38953.02148481479</v>
      </c>
      <c r="D47" s="10">
        <v>0</v>
      </c>
    </row>
    <row r="48" spans="1:4" ht="14.25">
      <c r="A48" s="3"/>
      <c r="B48" s="10"/>
      <c r="C48" s="10"/>
      <c r="D48" s="10"/>
    </row>
    <row r="49" spans="1:4" ht="15">
      <c r="A49" s="3" t="s">
        <v>22</v>
      </c>
      <c r="B49" s="16">
        <f>B47+B45</f>
        <v>0</v>
      </c>
      <c r="C49" s="16">
        <f>C47+C45</f>
        <v>38953.02148481479</v>
      </c>
      <c r="D49" s="16">
        <f>D47+D45</f>
        <v>0</v>
      </c>
    </row>
    <row r="50" ht="14.25">
      <c r="A50" s="3"/>
    </row>
    <row r="51" spans="1:4" ht="14.25">
      <c r="A51" s="5" t="s">
        <v>23</v>
      </c>
      <c r="B51" s="10">
        <f>B82</f>
        <v>75000</v>
      </c>
      <c r="C51" s="10">
        <f>C82</f>
        <v>75000</v>
      </c>
      <c r="D51" s="10">
        <f>D82</f>
        <v>75000</v>
      </c>
    </row>
    <row r="52" spans="1:4" ht="14.25">
      <c r="A52" s="5" t="s">
        <v>24</v>
      </c>
      <c r="B52" s="10">
        <f>B27</f>
        <v>0</v>
      </c>
      <c r="C52" s="10">
        <f>C27</f>
        <v>-2340.503678315581</v>
      </c>
      <c r="D52" s="10">
        <f>D27</f>
        <v>-2648.6085086526055</v>
      </c>
    </row>
    <row r="53" spans="1:4" ht="14.25">
      <c r="A53" s="3" t="s">
        <v>25</v>
      </c>
      <c r="B53" s="15">
        <f>SUM(B51:B52)</f>
        <v>75000</v>
      </c>
      <c r="C53" s="15">
        <f>SUM(C51:C52)</f>
        <v>72659.49632168442</v>
      </c>
      <c r="D53" s="15">
        <f>SUM(D51:D52)</f>
        <v>72351.3914913474</v>
      </c>
    </row>
    <row r="54" ht="14.25">
      <c r="A54" s="3"/>
    </row>
    <row r="55" spans="1:4" ht="15">
      <c r="A55" s="4" t="s">
        <v>26</v>
      </c>
      <c r="B55" s="16">
        <f>B53+B49</f>
        <v>75000</v>
      </c>
      <c r="C55" s="16">
        <f>C53+C49</f>
        <v>111612.5178064992</v>
      </c>
      <c r="D55" s="16">
        <f>D53+D49</f>
        <v>72351.3914913474</v>
      </c>
    </row>
    <row r="56" ht="15">
      <c r="A56" s="4"/>
    </row>
    <row r="57" spans="1:4" ht="14.25">
      <c r="A57" s="6"/>
      <c r="B57" s="6"/>
      <c r="C57" s="6"/>
      <c r="D57" s="6"/>
    </row>
    <row r="58" ht="15">
      <c r="A58" s="7" t="s">
        <v>27</v>
      </c>
    </row>
    <row r="60" ht="14.25">
      <c r="A60" s="3" t="s">
        <v>28</v>
      </c>
    </row>
    <row r="61" spans="1:4" ht="14.25">
      <c r="A61" s="8" t="s">
        <v>9</v>
      </c>
      <c r="B61" s="10">
        <f>B27</f>
        <v>0</v>
      </c>
      <c r="C61" s="10">
        <f>C27</f>
        <v>-2340.503678315581</v>
      </c>
      <c r="D61" s="10">
        <f>D27</f>
        <v>-2648.6085086526055</v>
      </c>
    </row>
    <row r="62" spans="1:4" ht="14.25">
      <c r="A62" s="8" t="s">
        <v>29</v>
      </c>
      <c r="B62" s="10">
        <f>B12</f>
        <v>10000</v>
      </c>
      <c r="C62" s="10">
        <f>C12</f>
        <v>10000</v>
      </c>
      <c r="D62" s="10">
        <f>D12</f>
        <v>0</v>
      </c>
    </row>
    <row r="63" spans="1:5" ht="14.25">
      <c r="A63" s="5" t="s">
        <v>66</v>
      </c>
      <c r="B63" s="15">
        <f>SUM(B61:B62)</f>
        <v>10000</v>
      </c>
      <c r="C63" s="15">
        <f>SUM(C61:C62)</f>
        <v>7659.496321684419</v>
      </c>
      <c r="D63" s="15">
        <f>SUM(D61:D62)</f>
        <v>-2648.6085086526055</v>
      </c>
      <c r="E63" s="26"/>
    </row>
    <row r="64" ht="14.25">
      <c r="A64" s="5" t="s">
        <v>67</v>
      </c>
    </row>
    <row r="65" spans="1:4" ht="14.25">
      <c r="A65" s="8" t="s">
        <v>30</v>
      </c>
      <c r="B65" s="10">
        <f aca="true" t="shared" si="0" ref="B65:D66">-B32</f>
        <v>-2876.7123287671234</v>
      </c>
      <c r="C65" s="10">
        <f t="shared" si="0"/>
        <v>-2876.7123287671234</v>
      </c>
      <c r="D65" s="10">
        <f t="shared" si="0"/>
        <v>-2876.7123287671234</v>
      </c>
    </row>
    <row r="66" spans="1:4" ht="14.25">
      <c r="A66" s="8" t="s">
        <v>13</v>
      </c>
      <c r="B66" s="10">
        <f t="shared" si="0"/>
        <v>-75</v>
      </c>
      <c r="C66" s="10">
        <f t="shared" si="0"/>
        <v>-75</v>
      </c>
      <c r="D66" s="10">
        <f t="shared" si="0"/>
        <v>-75</v>
      </c>
    </row>
    <row r="67" spans="1:4" ht="14.25">
      <c r="A67" s="8" t="s">
        <v>31</v>
      </c>
      <c r="B67" s="10">
        <f>B43</f>
        <v>0</v>
      </c>
      <c r="C67" s="10">
        <f>C43</f>
        <v>0</v>
      </c>
      <c r="D67" s="10">
        <f>D43</f>
        <v>0</v>
      </c>
    </row>
    <row r="68" spans="1:5" ht="14.25">
      <c r="A68" s="5" t="s">
        <v>32</v>
      </c>
      <c r="B68" s="15">
        <f>SUM(B63:B67)</f>
        <v>7048.287671232876</v>
      </c>
      <c r="C68" s="15">
        <f>SUM(C63:C67)</f>
        <v>4707.783992917295</v>
      </c>
      <c r="D68" s="15">
        <f>SUM(D63:D67)</f>
        <v>-5600.320837419729</v>
      </c>
      <c r="E68" s="26"/>
    </row>
    <row r="70" ht="14.25">
      <c r="A70" s="3" t="s">
        <v>33</v>
      </c>
    </row>
    <row r="71" spans="1:4" ht="14.25">
      <c r="A71" s="5" t="s">
        <v>34</v>
      </c>
      <c r="B71" s="10">
        <f>-$B$37</f>
        <v>-50000</v>
      </c>
      <c r="C71" s="10">
        <f>-$B$37</f>
        <v>-50000</v>
      </c>
      <c r="D71" s="10">
        <v>0</v>
      </c>
    </row>
    <row r="72" spans="1:4" ht="15">
      <c r="A72" s="3" t="s">
        <v>35</v>
      </c>
      <c r="B72" s="24">
        <f>B71</f>
        <v>-50000</v>
      </c>
      <c r="C72" s="24">
        <f>C71</f>
        <v>-50000</v>
      </c>
      <c r="D72" s="24">
        <f>D71</f>
        <v>0</v>
      </c>
    </row>
    <row r="74" ht="14.25">
      <c r="A74" s="3" t="s">
        <v>36</v>
      </c>
    </row>
    <row r="75" spans="1:4" ht="14.25">
      <c r="A75" s="5" t="s">
        <v>62</v>
      </c>
      <c r="B75" s="10">
        <v>0</v>
      </c>
      <c r="C75" s="10">
        <f>-C71</f>
        <v>50000</v>
      </c>
      <c r="D75" s="10">
        <v>0</v>
      </c>
    </row>
    <row r="76" spans="1:4" ht="14.25">
      <c r="A76" s="5" t="s">
        <v>63</v>
      </c>
      <c r="B76" s="10"/>
      <c r="C76" s="10">
        <f>C114</f>
        <v>-11046.978515185316</v>
      </c>
      <c r="D76" s="10"/>
    </row>
    <row r="77" spans="1:4" ht="14.25">
      <c r="A77" s="5" t="s">
        <v>37</v>
      </c>
      <c r="B77" s="10">
        <v>0</v>
      </c>
      <c r="C77" s="10">
        <v>0</v>
      </c>
      <c r="D77" s="10">
        <v>0</v>
      </c>
    </row>
    <row r="78" spans="1:4" ht="14.25">
      <c r="A78" s="3" t="s">
        <v>38</v>
      </c>
      <c r="B78" s="15">
        <f>SUM(B75:B77)</f>
        <v>0</v>
      </c>
      <c r="C78" s="15">
        <f>SUM(C75:C77)</f>
        <v>38953.021484814686</v>
      </c>
      <c r="D78" s="15">
        <f>SUM(D75:D77)</f>
        <v>0</v>
      </c>
    </row>
    <row r="79" ht="14.25">
      <c r="A79" s="3"/>
    </row>
    <row r="80" spans="1:4" ht="15">
      <c r="A80" s="4" t="s">
        <v>39</v>
      </c>
      <c r="B80" s="16">
        <f>B68+B72+B78</f>
        <v>-42951.71232876713</v>
      </c>
      <c r="C80" s="16">
        <f>C68+C72+C78</f>
        <v>-6339.194522268022</v>
      </c>
      <c r="D80" s="16">
        <f>D68+D72+D78</f>
        <v>-5600.320837419729</v>
      </c>
    </row>
    <row r="81" ht="14.25">
      <c r="A81" s="3"/>
    </row>
    <row r="82" spans="1:4" ht="14.25">
      <c r="A82" s="3" t="s">
        <v>40</v>
      </c>
      <c r="B82" s="14">
        <v>75000</v>
      </c>
      <c r="C82" s="10">
        <f>B82</f>
        <v>75000</v>
      </c>
      <c r="D82" s="10">
        <f>C82</f>
        <v>75000</v>
      </c>
    </row>
    <row r="83" spans="1:4" ht="14.25">
      <c r="A83" s="3" t="s">
        <v>41</v>
      </c>
      <c r="B83" s="10">
        <f>B82+B80</f>
        <v>32048.287671232873</v>
      </c>
      <c r="C83" s="10">
        <f>C82+C80</f>
        <v>68660.80547773198</v>
      </c>
      <c r="D83" s="10">
        <f>D82+D80</f>
        <v>69399.67916258027</v>
      </c>
    </row>
    <row r="84" spans="1:4" ht="14.25">
      <c r="A84" s="6"/>
      <c r="B84" s="6"/>
      <c r="C84" s="6"/>
      <c r="D84" s="6"/>
    </row>
    <row r="86" ht="14.25">
      <c r="A86" t="s">
        <v>50</v>
      </c>
    </row>
    <row r="87" spans="1:2" ht="14.25">
      <c r="A87" t="s">
        <v>57</v>
      </c>
      <c r="B87" s="12">
        <v>5</v>
      </c>
    </row>
    <row r="89" spans="1:2" ht="14.25">
      <c r="A89" t="s">
        <v>51</v>
      </c>
      <c r="B89" s="13">
        <v>0.08</v>
      </c>
    </row>
    <row r="90" spans="1:2" ht="14.25">
      <c r="A90" t="s">
        <v>52</v>
      </c>
      <c r="B90" s="12">
        <v>48</v>
      </c>
    </row>
    <row r="91" spans="1:2" ht="14.25">
      <c r="A91" t="s">
        <v>58</v>
      </c>
      <c r="B91" s="18">
        <f>PMT(B89/12,B90,-B37,0)</f>
        <v>1220.6461170751327</v>
      </c>
    </row>
    <row r="93" spans="1:2" ht="14.25">
      <c r="A93" t="s">
        <v>53</v>
      </c>
      <c r="B93" s="12">
        <v>24</v>
      </c>
    </row>
    <row r="94" spans="1:2" ht="14.25">
      <c r="A94" t="s">
        <v>54</v>
      </c>
      <c r="B94" s="13">
        <v>0.2</v>
      </c>
    </row>
    <row r="95" spans="1:2" ht="14.25">
      <c r="A95" t="s">
        <v>56</v>
      </c>
      <c r="B95" s="10">
        <f>(1-B93/12*B94)*B37</f>
        <v>30000</v>
      </c>
    </row>
    <row r="96" spans="1:2" ht="14.25">
      <c r="A96" t="s">
        <v>55</v>
      </c>
      <c r="B96" s="11">
        <v>0.1</v>
      </c>
    </row>
    <row r="97" spans="1:2" ht="14.25">
      <c r="A97" t="s">
        <v>59</v>
      </c>
      <c r="B97" s="18">
        <f>PMT(B96/12,B93,-B37,B95)</f>
        <v>1172.8985267503338</v>
      </c>
    </row>
    <row r="101" ht="14.25">
      <c r="A101" t="s">
        <v>64</v>
      </c>
    </row>
    <row r="102" spans="1:4" ht="14.25">
      <c r="A102">
        <v>1</v>
      </c>
      <c r="B102" s="10">
        <f aca="true" t="shared" si="1" ref="B102:B113">-IPMT($B$89/12,A102,$B$90,-$B$37,0)</f>
        <v>-333.33333333333337</v>
      </c>
      <c r="C102" s="18">
        <f>-PPMT($B$89/12,A102,$B$90,-$B$37,0)</f>
        <v>-887.3127837417993</v>
      </c>
      <c r="D102" s="18">
        <f>C102+B102</f>
        <v>-1220.6461170751327</v>
      </c>
    </row>
    <row r="103" spans="1:4" ht="14.25">
      <c r="A103">
        <v>2</v>
      </c>
      <c r="B103" s="10">
        <f t="shared" si="1"/>
        <v>-327.4179147750547</v>
      </c>
      <c r="C103" s="18">
        <f aca="true" t="shared" si="2" ref="C103:C113">-PPMT($B$89/12,A103,$B$90,-$B$37,0)</f>
        <v>-893.228202300078</v>
      </c>
      <c r="D103" s="18">
        <f aca="true" t="shared" si="3" ref="D103:D113">C103+B103</f>
        <v>-1220.6461170751327</v>
      </c>
    </row>
    <row r="104" spans="1:4" ht="14.25">
      <c r="A104">
        <v>3</v>
      </c>
      <c r="B104" s="10">
        <f t="shared" si="1"/>
        <v>-321.4630600930542</v>
      </c>
      <c r="C104" s="18">
        <f t="shared" si="2"/>
        <v>-899.1830569820785</v>
      </c>
      <c r="D104" s="18">
        <f t="shared" si="3"/>
        <v>-1220.6461170751327</v>
      </c>
    </row>
    <row r="105" spans="1:4" ht="14.25">
      <c r="A105">
        <v>4</v>
      </c>
      <c r="B105" s="10">
        <f t="shared" si="1"/>
        <v>-315.46850637984045</v>
      </c>
      <c r="C105" s="18">
        <f t="shared" si="2"/>
        <v>-905.1776106952923</v>
      </c>
      <c r="D105" s="18">
        <f t="shared" si="3"/>
        <v>-1220.6461170751327</v>
      </c>
    </row>
    <row r="106" spans="1:4" ht="14.25">
      <c r="A106">
        <v>5</v>
      </c>
      <c r="B106" s="10">
        <f t="shared" si="1"/>
        <v>-309.43398897520524</v>
      </c>
      <c r="C106" s="18">
        <f t="shared" si="2"/>
        <v>-911.2121280999274</v>
      </c>
      <c r="D106" s="18">
        <f t="shared" si="3"/>
        <v>-1220.6461170751327</v>
      </c>
    </row>
    <row r="107" spans="1:4" ht="14.25">
      <c r="A107">
        <v>6</v>
      </c>
      <c r="B107" s="10">
        <f t="shared" si="1"/>
        <v>-303.35924145453913</v>
      </c>
      <c r="C107" s="18">
        <f t="shared" si="2"/>
        <v>-917.2868756205935</v>
      </c>
      <c r="D107" s="18">
        <f t="shared" si="3"/>
        <v>-1220.6461170751327</v>
      </c>
    </row>
    <row r="108" spans="1:4" ht="14.25">
      <c r="A108">
        <v>7</v>
      </c>
      <c r="B108" s="10">
        <f t="shared" si="1"/>
        <v>-297.2439956170685</v>
      </c>
      <c r="C108" s="18">
        <f t="shared" si="2"/>
        <v>-923.4021214580641</v>
      </c>
      <c r="D108" s="18">
        <f t="shared" si="3"/>
        <v>-1220.6461170751327</v>
      </c>
    </row>
    <row r="109" spans="1:4" ht="14.25">
      <c r="A109">
        <v>8</v>
      </c>
      <c r="B109" s="10">
        <f t="shared" si="1"/>
        <v>-291.08798147401484</v>
      </c>
      <c r="C109" s="18">
        <f t="shared" si="2"/>
        <v>-929.5581356011178</v>
      </c>
      <c r="D109" s="18">
        <f t="shared" si="3"/>
        <v>-1220.6461170751327</v>
      </c>
    </row>
    <row r="110" spans="1:4" ht="14.25">
      <c r="A110">
        <v>9</v>
      </c>
      <c r="B110" s="10">
        <f t="shared" si="1"/>
        <v>-284.8909272366741</v>
      </c>
      <c r="C110" s="18">
        <f t="shared" si="2"/>
        <v>-935.7551898384586</v>
      </c>
      <c r="D110" s="18">
        <f t="shared" si="3"/>
        <v>-1220.6461170751327</v>
      </c>
    </row>
    <row r="111" spans="1:4" ht="14.25">
      <c r="A111">
        <v>10</v>
      </c>
      <c r="B111" s="10">
        <f t="shared" si="1"/>
        <v>-278.65255930441776</v>
      </c>
      <c r="C111" s="18">
        <f t="shared" si="2"/>
        <v>-941.9935577707149</v>
      </c>
      <c r="D111" s="18">
        <f t="shared" si="3"/>
        <v>-1220.6461170751327</v>
      </c>
    </row>
    <row r="112" spans="1:4" ht="14.25">
      <c r="A112">
        <v>11</v>
      </c>
      <c r="B112" s="10">
        <f t="shared" si="1"/>
        <v>-272.37260225261304</v>
      </c>
      <c r="C112" s="18">
        <f t="shared" si="2"/>
        <v>-948.2735148225197</v>
      </c>
      <c r="D112" s="18">
        <f t="shared" si="3"/>
        <v>-1220.6461170751327</v>
      </c>
    </row>
    <row r="113" spans="1:4" ht="14.25">
      <c r="A113">
        <v>12</v>
      </c>
      <c r="B113" s="10">
        <f t="shared" si="1"/>
        <v>-266.05077882046294</v>
      </c>
      <c r="C113" s="18">
        <f t="shared" si="2"/>
        <v>-954.5953382546697</v>
      </c>
      <c r="D113" s="18">
        <f t="shared" si="3"/>
        <v>-1220.6461170751327</v>
      </c>
    </row>
    <row r="114" spans="2:3" ht="14.25">
      <c r="B114" s="15">
        <f>SUM(B102:B113)</f>
        <v>-3600.7748897162783</v>
      </c>
      <c r="C114" s="15">
        <f>SUM(C102:C113)</f>
        <v>-11046.978515185316</v>
      </c>
    </row>
  </sheetData>
  <sheetProtection/>
  <printOptions/>
  <pageMargins left="0.7" right="0.7" top="0.75" bottom="0.75" header="0.3" footer="0.3"/>
  <pageSetup horizontalDpi="600" verticalDpi="600" orientation="portrait" scale="85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49"/>
  <sheetViews>
    <sheetView zoomScalePageLayoutView="0" workbookViewId="0" topLeftCell="A1">
      <selection activeCell="A8" sqref="A8"/>
    </sheetView>
  </sheetViews>
  <sheetFormatPr defaultColWidth="9.00390625" defaultRowHeight="14.25"/>
  <cols>
    <col min="1" max="1" width="45.75390625" style="0" customWidth="1"/>
    <col min="2" max="2" width="6.375" style="0" customWidth="1"/>
    <col min="3" max="7" width="13.25390625" style="0" customWidth="1"/>
    <col min="8" max="8" width="4.875" style="0" customWidth="1"/>
    <col min="9" max="13" width="13.125" style="0" customWidth="1"/>
    <col min="14" max="14" width="6.625" style="0" customWidth="1"/>
    <col min="15" max="15" width="12.625" style="0" customWidth="1"/>
    <col min="16" max="17" width="11.875" style="0" customWidth="1"/>
    <col min="18" max="20" width="10.375" style="0" customWidth="1"/>
  </cols>
  <sheetData>
    <row r="1" spans="1:2" ht="14.25">
      <c r="A1" s="23" t="s">
        <v>0</v>
      </c>
      <c r="B1" s="23"/>
    </row>
    <row r="2" ht="14.25">
      <c r="C2" t="s">
        <v>43</v>
      </c>
    </row>
    <row r="3" ht="15" thickBot="1">
      <c r="A3" t="s">
        <v>1</v>
      </c>
    </row>
    <row r="4" spans="3:19" ht="15.75" thickBot="1">
      <c r="C4" s="27">
        <v>1</v>
      </c>
      <c r="D4" s="28"/>
      <c r="E4" s="28"/>
      <c r="F4" s="28"/>
      <c r="G4" s="29"/>
      <c r="H4" s="30"/>
      <c r="I4" s="27">
        <v>2</v>
      </c>
      <c r="J4" s="28"/>
      <c r="K4" s="28"/>
      <c r="L4" s="28"/>
      <c r="M4" s="29"/>
      <c r="N4" s="30"/>
      <c r="O4" s="27">
        <v>3</v>
      </c>
      <c r="P4" s="28"/>
      <c r="Q4" s="28"/>
      <c r="R4" s="28"/>
      <c r="S4" s="29"/>
    </row>
    <row r="5" spans="3:17" ht="28.5">
      <c r="C5" s="9" t="s">
        <v>44</v>
      </c>
      <c r="D5" s="9"/>
      <c r="E5" s="9"/>
      <c r="F5" s="9"/>
      <c r="G5" s="9"/>
      <c r="H5" s="9"/>
      <c r="I5" s="9" t="s">
        <v>45</v>
      </c>
      <c r="J5" s="9"/>
      <c r="K5" s="39"/>
      <c r="L5" s="39"/>
      <c r="M5" s="39"/>
      <c r="N5" s="39"/>
      <c r="O5" s="9" t="s">
        <v>46</v>
      </c>
      <c r="P5" s="21"/>
      <c r="Q5" s="21"/>
    </row>
    <row r="6" spans="3:20" ht="15" thickBot="1">
      <c r="C6" s="1">
        <v>40543</v>
      </c>
      <c r="D6" s="1">
        <v>40908</v>
      </c>
      <c r="E6" s="1">
        <v>41274</v>
      </c>
      <c r="F6" s="1">
        <v>41639</v>
      </c>
      <c r="G6" s="1">
        <v>42004</v>
      </c>
      <c r="H6" s="37"/>
      <c r="I6" s="1">
        <v>40543</v>
      </c>
      <c r="J6" s="1">
        <v>40908</v>
      </c>
      <c r="K6" s="1">
        <v>41274</v>
      </c>
      <c r="L6" s="1">
        <v>41639</v>
      </c>
      <c r="M6" s="1">
        <v>42004</v>
      </c>
      <c r="N6" s="37"/>
      <c r="O6" s="1">
        <v>40543</v>
      </c>
      <c r="P6" s="1">
        <v>40908</v>
      </c>
      <c r="Q6" s="1">
        <v>41274</v>
      </c>
      <c r="R6" s="1">
        <v>41639</v>
      </c>
      <c r="S6" s="1">
        <v>42004</v>
      </c>
      <c r="T6" s="22"/>
    </row>
    <row r="7" spans="1:17" ht="15">
      <c r="A7" s="2"/>
      <c r="B7" s="2"/>
      <c r="H7" s="34"/>
      <c r="K7" s="34"/>
      <c r="L7" s="34"/>
      <c r="M7" s="34"/>
      <c r="N7" s="34"/>
      <c r="P7" s="21"/>
      <c r="Q7" s="21"/>
    </row>
    <row r="8" spans="1:19" ht="14.25">
      <c r="A8" s="3" t="s">
        <v>2</v>
      </c>
      <c r="B8" s="3"/>
      <c r="C8" s="10">
        <v>35000</v>
      </c>
      <c r="D8" s="10">
        <v>35000</v>
      </c>
      <c r="E8" s="10">
        <v>35000</v>
      </c>
      <c r="F8" s="10">
        <v>35000</v>
      </c>
      <c r="G8" s="10">
        <v>35000</v>
      </c>
      <c r="H8" s="33"/>
      <c r="I8" s="10">
        <v>35000</v>
      </c>
      <c r="J8" s="10">
        <v>35000</v>
      </c>
      <c r="K8" s="10">
        <v>35000</v>
      </c>
      <c r="L8" s="10">
        <v>35000</v>
      </c>
      <c r="M8" s="10">
        <v>35000</v>
      </c>
      <c r="N8" s="33"/>
      <c r="O8" s="10">
        <v>35000</v>
      </c>
      <c r="P8" s="10">
        <v>35000</v>
      </c>
      <c r="Q8" s="10">
        <v>35000</v>
      </c>
      <c r="R8" s="10">
        <v>35000</v>
      </c>
      <c r="S8" s="10">
        <v>35000</v>
      </c>
    </row>
    <row r="9" spans="1:14" ht="14.25">
      <c r="A9" s="3" t="s">
        <v>3</v>
      </c>
      <c r="B9" s="3"/>
      <c r="H9" s="34"/>
      <c r="N9" s="34"/>
    </row>
    <row r="10" spans="1:19" ht="14.25">
      <c r="A10" s="5" t="s">
        <v>47</v>
      </c>
      <c r="B10" s="5"/>
      <c r="C10" s="10">
        <v>10000</v>
      </c>
      <c r="D10" s="10">
        <v>10000</v>
      </c>
      <c r="E10" s="10">
        <v>10000</v>
      </c>
      <c r="F10" s="10">
        <v>10000</v>
      </c>
      <c r="G10" s="10">
        <v>10000</v>
      </c>
      <c r="H10" s="33"/>
      <c r="I10" s="10">
        <v>10000</v>
      </c>
      <c r="J10" s="10">
        <v>10000</v>
      </c>
      <c r="K10" s="10">
        <v>10000</v>
      </c>
      <c r="L10" s="10">
        <v>10000</v>
      </c>
      <c r="M10" s="10">
        <v>10000</v>
      </c>
      <c r="N10" s="33"/>
      <c r="O10" s="10">
        <v>10000</v>
      </c>
      <c r="P10" s="10">
        <v>10000</v>
      </c>
      <c r="Q10" s="10">
        <v>10000</v>
      </c>
      <c r="R10" s="10">
        <v>10000</v>
      </c>
      <c r="S10" s="10">
        <v>10000</v>
      </c>
    </row>
    <row r="11" spans="1:19" ht="14.25">
      <c r="A11" s="5" t="s">
        <v>48</v>
      </c>
      <c r="B11" s="5"/>
      <c r="C11" s="10">
        <v>15000</v>
      </c>
      <c r="D11" s="10">
        <v>15000</v>
      </c>
      <c r="E11" s="10">
        <v>15000</v>
      </c>
      <c r="F11" s="10">
        <v>15000</v>
      </c>
      <c r="G11" s="10">
        <v>15000</v>
      </c>
      <c r="H11" s="33"/>
      <c r="I11" s="10">
        <v>15000</v>
      </c>
      <c r="J11" s="10">
        <v>15000</v>
      </c>
      <c r="K11" s="10">
        <v>15000</v>
      </c>
      <c r="L11" s="10">
        <v>15000</v>
      </c>
      <c r="M11" s="10">
        <v>15000</v>
      </c>
      <c r="N11" s="33"/>
      <c r="O11" s="10">
        <v>15000</v>
      </c>
      <c r="P11" s="10">
        <v>15000</v>
      </c>
      <c r="Q11" s="10">
        <v>15000</v>
      </c>
      <c r="R11" s="10">
        <v>15000</v>
      </c>
      <c r="S11" s="10">
        <v>15000</v>
      </c>
    </row>
    <row r="12" spans="1:19" ht="14.25">
      <c r="A12" s="5" t="s">
        <v>29</v>
      </c>
      <c r="B12" s="5"/>
      <c r="C12" s="10">
        <f>C37/$C$87</f>
        <v>10000</v>
      </c>
      <c r="D12" s="10">
        <f>D37/$C$87</f>
        <v>10000</v>
      </c>
      <c r="E12" s="10">
        <f>E37/$C$87</f>
        <v>10000</v>
      </c>
      <c r="F12" s="10">
        <f>F37/$C$87</f>
        <v>10000</v>
      </c>
      <c r="G12" s="10">
        <f>G37/$C$87</f>
        <v>10000</v>
      </c>
      <c r="H12" s="33"/>
      <c r="I12" s="10">
        <f>I37/$C$87</f>
        <v>10000</v>
      </c>
      <c r="J12" s="10">
        <f>J37/$C$87</f>
        <v>10000</v>
      </c>
      <c r="K12" s="10">
        <f>K37/$C$87</f>
        <v>10000</v>
      </c>
      <c r="L12" s="10">
        <f>L37/$C$87</f>
        <v>10000</v>
      </c>
      <c r="M12" s="10">
        <f>M37/$C$87</f>
        <v>10000</v>
      </c>
      <c r="N12" s="33"/>
      <c r="O12" s="10">
        <v>0</v>
      </c>
      <c r="P12" s="10">
        <v>0</v>
      </c>
      <c r="Q12" s="10">
        <v>0</v>
      </c>
      <c r="R12" s="10">
        <v>0</v>
      </c>
      <c r="S12" s="10">
        <v>0</v>
      </c>
    </row>
    <row r="13" spans="1:19" ht="14.25">
      <c r="A13" s="5" t="s">
        <v>61</v>
      </c>
      <c r="B13" s="5"/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33"/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33"/>
      <c r="O13" s="10">
        <f>C97*12</f>
        <v>14074.782321004004</v>
      </c>
      <c r="P13" s="10">
        <f>O13</f>
        <v>14074.782321004004</v>
      </c>
      <c r="Q13" s="10">
        <f>P13</f>
        <v>14074.782321004004</v>
      </c>
      <c r="R13" s="10">
        <f>Q13</f>
        <v>14074.782321004004</v>
      </c>
      <c r="S13" s="10">
        <f>R13</f>
        <v>14074.782321004004</v>
      </c>
    </row>
    <row r="14" spans="1:19" ht="14.25">
      <c r="A14" s="3" t="s">
        <v>49</v>
      </c>
      <c r="B14" s="3"/>
      <c r="C14" s="15">
        <f>SUM(C10:C13)</f>
        <v>35000</v>
      </c>
      <c r="D14" s="15">
        <f>SUM(D10:D13)</f>
        <v>35000</v>
      </c>
      <c r="E14" s="15">
        <f>SUM(E10:E13)</f>
        <v>35000</v>
      </c>
      <c r="F14" s="15">
        <f>SUM(F10:F13)</f>
        <v>35000</v>
      </c>
      <c r="G14" s="15">
        <f>SUM(G10:G13)</f>
        <v>35000</v>
      </c>
      <c r="H14" s="33"/>
      <c r="I14" s="15">
        <f>SUM(I10:I13)</f>
        <v>35000</v>
      </c>
      <c r="J14" s="15">
        <f>SUM(J10:J13)</f>
        <v>35000</v>
      </c>
      <c r="K14" s="15">
        <f>SUM(K10:K13)</f>
        <v>35000</v>
      </c>
      <c r="L14" s="15">
        <f>SUM(L10:L13)</f>
        <v>35000</v>
      </c>
      <c r="M14" s="15">
        <f>SUM(M10:M13)</f>
        <v>35000</v>
      </c>
      <c r="N14" s="33"/>
      <c r="O14" s="15">
        <f>SUM(O10:O13)</f>
        <v>39074.78232100401</v>
      </c>
      <c r="P14" s="15">
        <f>SUM(P10:P13)</f>
        <v>39074.78232100401</v>
      </c>
      <c r="Q14" s="15">
        <f>SUM(Q10:Q13)</f>
        <v>39074.78232100401</v>
      </c>
      <c r="R14" s="15">
        <f>SUM(R10:R13)</f>
        <v>39074.78232100401</v>
      </c>
      <c r="S14" s="15">
        <f>SUM(S10:S13)</f>
        <v>39074.78232100401</v>
      </c>
    </row>
    <row r="15" spans="1:19" ht="15">
      <c r="A15" s="4" t="s">
        <v>4</v>
      </c>
      <c r="B15" s="4"/>
      <c r="C15" s="16">
        <f>C8-C14</f>
        <v>0</v>
      </c>
      <c r="D15" s="16">
        <f>D8-D14</f>
        <v>0</v>
      </c>
      <c r="E15" s="16">
        <f>E8-E14</f>
        <v>0</v>
      </c>
      <c r="F15" s="16">
        <f>F8-F14</f>
        <v>0</v>
      </c>
      <c r="G15" s="16">
        <f>G8-G14</f>
        <v>0</v>
      </c>
      <c r="H15" s="38"/>
      <c r="I15" s="16">
        <f>I8-I14</f>
        <v>0</v>
      </c>
      <c r="J15" s="16">
        <f>J8-J14</f>
        <v>0</v>
      </c>
      <c r="K15" s="16">
        <f>K8-K14</f>
        <v>0</v>
      </c>
      <c r="L15" s="16">
        <f>L8-L14</f>
        <v>0</v>
      </c>
      <c r="M15" s="16">
        <f>M8-M14</f>
        <v>0</v>
      </c>
      <c r="N15" s="38"/>
      <c r="O15" s="16">
        <f>O8-O14</f>
        <v>-4074.782321004008</v>
      </c>
      <c r="P15" s="16">
        <f>P8-P14</f>
        <v>-4074.782321004008</v>
      </c>
      <c r="Q15" s="16">
        <f>Q8-Q14</f>
        <v>-4074.782321004008</v>
      </c>
      <c r="R15" s="16">
        <f>R8-R14</f>
        <v>-4074.782321004008</v>
      </c>
      <c r="S15" s="16">
        <f>S8-S14</f>
        <v>-4074.782321004008</v>
      </c>
    </row>
    <row r="16" spans="8:14" ht="14.25">
      <c r="H16" s="34"/>
      <c r="N16" s="34"/>
    </row>
    <row r="17" spans="1:19" ht="14.25">
      <c r="A17" s="3" t="s">
        <v>5</v>
      </c>
      <c r="B17" s="3"/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33"/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33"/>
      <c r="O17" s="10">
        <v>0</v>
      </c>
      <c r="P17" s="10">
        <v>0</v>
      </c>
      <c r="Q17" s="10">
        <v>0</v>
      </c>
      <c r="R17" s="10">
        <v>0</v>
      </c>
      <c r="S17" s="10">
        <v>0</v>
      </c>
    </row>
    <row r="18" spans="1:19" ht="14.25">
      <c r="A18" s="3"/>
      <c r="B18" s="3"/>
      <c r="C18" s="10"/>
      <c r="D18" s="10"/>
      <c r="E18" s="10"/>
      <c r="F18" s="10"/>
      <c r="G18" s="10"/>
      <c r="H18" s="33"/>
      <c r="I18" s="10"/>
      <c r="J18" s="10"/>
      <c r="K18" s="10"/>
      <c r="L18" s="10"/>
      <c r="M18" s="10"/>
      <c r="N18" s="33"/>
      <c r="O18" s="10"/>
      <c r="P18" s="10"/>
      <c r="Q18" s="10"/>
      <c r="R18" s="10"/>
      <c r="S18" s="10"/>
    </row>
    <row r="19" spans="1:19" ht="15">
      <c r="A19" s="4" t="s">
        <v>6</v>
      </c>
      <c r="B19" s="4"/>
      <c r="C19" s="10">
        <f>C15-C17</f>
        <v>0</v>
      </c>
      <c r="D19" s="10">
        <f>D15-D17</f>
        <v>0</v>
      </c>
      <c r="E19" s="10">
        <f>E15-E17</f>
        <v>0</v>
      </c>
      <c r="F19" s="10">
        <f>F15-F17</f>
        <v>0</v>
      </c>
      <c r="G19" s="10">
        <f>G15-G17</f>
        <v>0</v>
      </c>
      <c r="H19" s="33"/>
      <c r="I19" s="10">
        <f>I15-I17</f>
        <v>0</v>
      </c>
      <c r="J19" s="10">
        <f>J15-J17</f>
        <v>0</v>
      </c>
      <c r="K19" s="10">
        <f>K15-K17</f>
        <v>0</v>
      </c>
      <c r="L19" s="10">
        <f>L15-L17</f>
        <v>0</v>
      </c>
      <c r="M19" s="10">
        <f>M15-M17</f>
        <v>0</v>
      </c>
      <c r="N19" s="33"/>
      <c r="O19" s="10">
        <f>O15-O17</f>
        <v>-4074.782321004008</v>
      </c>
      <c r="P19" s="10">
        <f>P15-P17</f>
        <v>-4074.782321004008</v>
      </c>
      <c r="Q19" s="10">
        <f>Q15-Q17</f>
        <v>-4074.782321004008</v>
      </c>
      <c r="R19" s="10">
        <f>R15-R17</f>
        <v>-4074.782321004008</v>
      </c>
      <c r="S19" s="10">
        <f>S15-S17</f>
        <v>-4074.782321004008</v>
      </c>
    </row>
    <row r="20" spans="1:14" ht="14.25">
      <c r="A20" s="3"/>
      <c r="B20" s="3"/>
      <c r="H20" s="34"/>
      <c r="N20" s="34"/>
    </row>
    <row r="21" spans="1:19" ht="14.25">
      <c r="A21" s="3" t="s">
        <v>60</v>
      </c>
      <c r="B21" s="3"/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33"/>
      <c r="I21" s="10">
        <f>F113</f>
        <v>-3600.7748897162783</v>
      </c>
      <c r="J21" s="10">
        <f>F125</f>
        <v>-2683.8811212427368</v>
      </c>
      <c r="K21" s="10">
        <f>F137</f>
        <v>-1690.885622191014</v>
      </c>
      <c r="L21" s="10">
        <f>F149</f>
        <v>-615.4719864559198</v>
      </c>
      <c r="M21" s="10">
        <f>G114</f>
        <v>0</v>
      </c>
      <c r="N21" s="33"/>
      <c r="O21" s="10">
        <v>0</v>
      </c>
      <c r="P21" s="10">
        <v>0</v>
      </c>
      <c r="Q21" s="10">
        <v>0</v>
      </c>
      <c r="R21" s="10">
        <v>0</v>
      </c>
      <c r="S21" s="10">
        <v>0</v>
      </c>
    </row>
    <row r="22" spans="1:14" ht="14.25">
      <c r="A22" s="3"/>
      <c r="B22" s="3"/>
      <c r="H22" s="34"/>
      <c r="N22" s="34"/>
    </row>
    <row r="23" spans="1:19" ht="15">
      <c r="A23" s="4" t="s">
        <v>7</v>
      </c>
      <c r="B23" s="4"/>
      <c r="C23" s="16">
        <f>C19+C21</f>
        <v>0</v>
      </c>
      <c r="D23" s="16">
        <f>D19+D21</f>
        <v>0</v>
      </c>
      <c r="E23" s="16">
        <f>E19+E21</f>
        <v>0</v>
      </c>
      <c r="F23" s="16">
        <f>F19+F21</f>
        <v>0</v>
      </c>
      <c r="G23" s="16">
        <f>G19+G21</f>
        <v>0</v>
      </c>
      <c r="H23" s="38"/>
      <c r="I23" s="16">
        <f>I19+I21</f>
        <v>-3600.7748897162783</v>
      </c>
      <c r="J23" s="16">
        <f>J19+J21</f>
        <v>-2683.8811212427368</v>
      </c>
      <c r="K23" s="16">
        <f>K19+K21</f>
        <v>-1690.885622191014</v>
      </c>
      <c r="L23" s="16">
        <f>L19+L21</f>
        <v>-615.4719864559198</v>
      </c>
      <c r="M23" s="16">
        <f>M19+M21</f>
        <v>0</v>
      </c>
      <c r="N23" s="38"/>
      <c r="O23" s="16">
        <f>O19+O21</f>
        <v>-4074.782321004008</v>
      </c>
      <c r="P23" s="16">
        <f>P19+P21</f>
        <v>-4074.782321004008</v>
      </c>
      <c r="Q23" s="16">
        <f>Q19+Q21</f>
        <v>-4074.782321004008</v>
      </c>
      <c r="R23" s="16">
        <f>R19+R21</f>
        <v>-4074.782321004008</v>
      </c>
      <c r="S23" s="16">
        <f>S19+S21</f>
        <v>-4074.782321004008</v>
      </c>
    </row>
    <row r="24" spans="1:14" ht="14.25">
      <c r="A24" s="3"/>
      <c r="B24" s="3"/>
      <c r="H24" s="34"/>
      <c r="N24" s="34"/>
    </row>
    <row r="25" spans="1:19" ht="14.25">
      <c r="A25" s="3" t="s">
        <v>8</v>
      </c>
      <c r="B25" s="3"/>
      <c r="C25" s="10">
        <f>C23*35%</f>
        <v>0</v>
      </c>
      <c r="D25" s="10">
        <f>D23*35%</f>
        <v>0</v>
      </c>
      <c r="E25" s="10">
        <f>E23*35%</f>
        <v>0</v>
      </c>
      <c r="F25" s="10">
        <f>F23*35%</f>
        <v>0</v>
      </c>
      <c r="G25" s="10">
        <f>G23*35%</f>
        <v>0</v>
      </c>
      <c r="H25" s="33"/>
      <c r="I25" s="10">
        <f>I23*35%</f>
        <v>-1260.2712114006972</v>
      </c>
      <c r="J25" s="10">
        <f>J23*35%</f>
        <v>-939.3583924349578</v>
      </c>
      <c r="K25" s="10">
        <f>K23*35%</f>
        <v>-591.8099677668548</v>
      </c>
      <c r="L25" s="10">
        <f>L23*35%</f>
        <v>-215.41519525957193</v>
      </c>
      <c r="M25" s="10">
        <f>M23*35%</f>
        <v>0</v>
      </c>
      <c r="N25" s="33"/>
      <c r="O25" s="10">
        <f>O23*35%</f>
        <v>-1426.1738123514026</v>
      </c>
      <c r="P25" s="10">
        <f>P23*35%</f>
        <v>-1426.1738123514026</v>
      </c>
      <c r="Q25" s="10">
        <f>Q23*35%</f>
        <v>-1426.1738123514026</v>
      </c>
      <c r="R25" s="10">
        <f>R23*35%</f>
        <v>-1426.1738123514026</v>
      </c>
      <c r="S25" s="10">
        <f>S23*35%</f>
        <v>-1426.1738123514026</v>
      </c>
    </row>
    <row r="26" spans="1:14" ht="14.25">
      <c r="A26" s="3"/>
      <c r="B26" s="3"/>
      <c r="H26" s="34"/>
      <c r="N26" s="34"/>
    </row>
    <row r="27" spans="1:19" ht="15.75" thickBot="1">
      <c r="A27" s="4" t="s">
        <v>9</v>
      </c>
      <c r="B27" s="4"/>
      <c r="C27" s="20">
        <f>C23-C25</f>
        <v>0</v>
      </c>
      <c r="D27" s="20">
        <f>D23-D25</f>
        <v>0</v>
      </c>
      <c r="E27" s="20">
        <f>E23-E25</f>
        <v>0</v>
      </c>
      <c r="F27" s="20">
        <f>F23-F25</f>
        <v>0</v>
      </c>
      <c r="G27" s="20">
        <f>G23-G25</f>
        <v>0</v>
      </c>
      <c r="H27" s="38"/>
      <c r="I27" s="20">
        <f>I23-I25</f>
        <v>-2340.503678315581</v>
      </c>
      <c r="J27" s="20">
        <f>J23-J25</f>
        <v>-1744.522728807779</v>
      </c>
      <c r="K27" s="20">
        <f>K23-K25</f>
        <v>-1099.075654424159</v>
      </c>
      <c r="L27" s="20">
        <f>L23-L25</f>
        <v>-400.0567911963479</v>
      </c>
      <c r="M27" s="20">
        <f>M23-M25</f>
        <v>0</v>
      </c>
      <c r="O27" s="20">
        <f>O23-O25</f>
        <v>-2648.6085086526055</v>
      </c>
      <c r="P27" s="20">
        <f>P23-P25</f>
        <v>-2648.6085086526055</v>
      </c>
      <c r="Q27" s="20">
        <f>Q23-Q25</f>
        <v>-2648.6085086526055</v>
      </c>
      <c r="R27" s="20">
        <f>R23-R25</f>
        <v>-2648.6085086526055</v>
      </c>
      <c r="S27" s="20">
        <f>S23-S25</f>
        <v>-2648.6085086526055</v>
      </c>
    </row>
    <row r="28" spans="1:19" ht="15" thickTop="1">
      <c r="A28" s="6"/>
      <c r="B28" s="6"/>
      <c r="C28" s="6"/>
      <c r="D28" s="6"/>
      <c r="E28" s="6"/>
      <c r="F28" s="6"/>
      <c r="G28" s="6"/>
      <c r="H28" s="34"/>
      <c r="I28" s="6"/>
      <c r="J28" s="6"/>
      <c r="K28" s="6"/>
      <c r="L28" s="6"/>
      <c r="M28" s="6"/>
      <c r="N28" s="34"/>
      <c r="O28" s="6"/>
      <c r="P28" s="6"/>
      <c r="Q28" s="6"/>
      <c r="R28" s="6"/>
      <c r="S28" s="6"/>
    </row>
    <row r="29" spans="1:19" ht="15">
      <c r="A29" s="2" t="s">
        <v>10</v>
      </c>
      <c r="B29" s="2"/>
      <c r="H29" s="34"/>
      <c r="M29" s="38"/>
      <c r="N29" s="34"/>
      <c r="S29" s="38"/>
    </row>
    <row r="30" spans="8:14" ht="14.25">
      <c r="H30" s="34"/>
      <c r="N30" s="34"/>
    </row>
    <row r="31" spans="1:19" ht="14.25">
      <c r="A31" s="5" t="s">
        <v>11</v>
      </c>
      <c r="B31" s="5"/>
      <c r="C31" s="10">
        <f>C83</f>
        <v>32048.287671232873</v>
      </c>
      <c r="D31" s="10">
        <f>D83</f>
        <v>42048.28767123287</v>
      </c>
      <c r="E31" s="10">
        <f>E83</f>
        <v>52048.28767123287</v>
      </c>
      <c r="F31" s="10">
        <f>F83</f>
        <v>62048.28767123287</v>
      </c>
      <c r="G31" s="10">
        <f>G83</f>
        <v>72048.28767123287</v>
      </c>
      <c r="H31" s="33"/>
      <c r="I31" s="10">
        <f>I83</f>
        <v>68660.80547773198</v>
      </c>
      <c r="J31" s="10">
        <f>J83</f>
        <v>64952.41046526535</v>
      </c>
      <c r="K31" s="10">
        <f>K83</f>
        <v>60896.46702813061</v>
      </c>
      <c r="L31" s="10">
        <f>L83</f>
        <v>56464.12881848859</v>
      </c>
      <c r="M31" s="10">
        <f>M83</f>
        <v>66464.12881848859</v>
      </c>
      <c r="N31" s="33"/>
      <c r="O31" s="10">
        <f>O83</f>
        <v>69399.67916258027</v>
      </c>
      <c r="P31" s="10">
        <f>P83</f>
        <v>66751.07065392767</v>
      </c>
      <c r="Q31" s="10">
        <f>Q83</f>
        <v>64102.462145275065</v>
      </c>
      <c r="R31" s="10">
        <f>R83</f>
        <v>61453.85363662246</v>
      </c>
      <c r="S31" s="10">
        <f>S83</f>
        <v>58805.24512796985</v>
      </c>
    </row>
    <row r="32" spans="1:19" ht="14.25">
      <c r="A32" s="5" t="s">
        <v>12</v>
      </c>
      <c r="B32" s="5"/>
      <c r="C32" s="10">
        <f>C8/365*30</f>
        <v>2876.7123287671234</v>
      </c>
      <c r="D32" s="10">
        <f>D8/365*30</f>
        <v>2876.7123287671234</v>
      </c>
      <c r="E32" s="10">
        <f>E8/365*30</f>
        <v>2876.7123287671234</v>
      </c>
      <c r="F32" s="10">
        <f>F8/365*30</f>
        <v>2876.7123287671234</v>
      </c>
      <c r="G32" s="10">
        <f>G8/365*30</f>
        <v>2876.7123287671234</v>
      </c>
      <c r="H32" s="33"/>
      <c r="I32" s="10">
        <f>I8/365*30</f>
        <v>2876.7123287671234</v>
      </c>
      <c r="J32" s="10">
        <f>J8/365*30</f>
        <v>2876.7123287671234</v>
      </c>
      <c r="K32" s="10">
        <f>K8/365*30</f>
        <v>2876.7123287671234</v>
      </c>
      <c r="L32" s="10">
        <f>L8/365*30</f>
        <v>2876.7123287671234</v>
      </c>
      <c r="M32" s="10">
        <f>M8/365*30</f>
        <v>2876.7123287671234</v>
      </c>
      <c r="N32" s="33"/>
      <c r="O32" s="10">
        <f>O8/365*30</f>
        <v>2876.7123287671234</v>
      </c>
      <c r="P32" s="10">
        <f>P8/365*30</f>
        <v>2876.7123287671234</v>
      </c>
      <c r="Q32" s="10">
        <f>Q8/365*30</f>
        <v>2876.7123287671234</v>
      </c>
      <c r="R32" s="10">
        <f>R8/365*30</f>
        <v>2876.7123287671234</v>
      </c>
      <c r="S32" s="10">
        <f>S8/365*30</f>
        <v>2876.7123287671234</v>
      </c>
    </row>
    <row r="33" spans="1:19" ht="14.25">
      <c r="A33" s="5" t="s">
        <v>13</v>
      </c>
      <c r="B33" s="5"/>
      <c r="C33" s="14">
        <v>75</v>
      </c>
      <c r="D33" s="14">
        <v>75</v>
      </c>
      <c r="E33" s="14">
        <v>75</v>
      </c>
      <c r="F33" s="14">
        <v>75</v>
      </c>
      <c r="G33" s="14">
        <v>75</v>
      </c>
      <c r="H33" s="33"/>
      <c r="I33" s="19">
        <f>C33</f>
        <v>75</v>
      </c>
      <c r="J33" s="19">
        <f>D33</f>
        <v>75</v>
      </c>
      <c r="K33" s="19">
        <f>E33</f>
        <v>75</v>
      </c>
      <c r="L33" s="19">
        <f>F33</f>
        <v>75</v>
      </c>
      <c r="M33" s="19">
        <f>G33</f>
        <v>75</v>
      </c>
      <c r="N33" s="33"/>
      <c r="O33" s="19">
        <f>I33</f>
        <v>75</v>
      </c>
      <c r="P33" s="19">
        <f>J33</f>
        <v>75</v>
      </c>
      <c r="Q33" s="19">
        <f>K33</f>
        <v>75</v>
      </c>
      <c r="R33" s="19">
        <f>L33</f>
        <v>75</v>
      </c>
      <c r="S33" s="19">
        <f>M33</f>
        <v>75</v>
      </c>
    </row>
    <row r="34" spans="1:19" ht="14.25">
      <c r="A34" s="3" t="s">
        <v>14</v>
      </c>
      <c r="B34" s="3"/>
      <c r="C34" s="15">
        <f>SUM(C31:C33)</f>
        <v>34999.99999999999</v>
      </c>
      <c r="D34" s="15">
        <f>SUM(D31:D33)</f>
        <v>44999.99999999999</v>
      </c>
      <c r="E34" s="15">
        <f>SUM(E31:E33)</f>
        <v>54999.99999999999</v>
      </c>
      <c r="F34" s="15">
        <f>SUM(F31:F33)</f>
        <v>64999.99999999999</v>
      </c>
      <c r="G34" s="15">
        <f>SUM(G31:G33)</f>
        <v>75000</v>
      </c>
      <c r="H34" s="33"/>
      <c r="I34" s="15">
        <f>SUM(I31:I33)</f>
        <v>71612.5178064991</v>
      </c>
      <c r="J34" s="15">
        <f>SUM(J31:J33)</f>
        <v>67904.12279403248</v>
      </c>
      <c r="K34" s="15">
        <f>SUM(K31:K33)</f>
        <v>63848.17935689773</v>
      </c>
      <c r="L34" s="15">
        <f>SUM(L31:L33)</f>
        <v>59415.84114725571</v>
      </c>
      <c r="M34" s="15">
        <f>SUM(M31:M33)</f>
        <v>69415.84114725572</v>
      </c>
      <c r="N34" s="33"/>
      <c r="O34" s="15">
        <f>SUM(O31:O33)</f>
        <v>72351.3914913474</v>
      </c>
      <c r="P34" s="15">
        <f>SUM(P31:P33)</f>
        <v>69702.7829826948</v>
      </c>
      <c r="Q34" s="15">
        <f>SUM(Q31:Q33)</f>
        <v>67054.17447404219</v>
      </c>
      <c r="R34" s="15">
        <f>SUM(R31:R33)</f>
        <v>64405.56596538958</v>
      </c>
      <c r="S34" s="15">
        <f>SUM(S31:S33)</f>
        <v>61756.95745673697</v>
      </c>
    </row>
    <row r="35" spans="1:19" ht="14.25">
      <c r="A35" s="3"/>
      <c r="B35" s="3"/>
      <c r="C35" s="10"/>
      <c r="D35" s="10"/>
      <c r="E35" s="10"/>
      <c r="F35" s="10"/>
      <c r="G35" s="10"/>
      <c r="H35" s="33"/>
      <c r="I35" s="10"/>
      <c r="J35" s="10"/>
      <c r="K35" s="10"/>
      <c r="L35" s="10"/>
      <c r="M35" s="10"/>
      <c r="N35" s="33"/>
      <c r="O35" s="10"/>
      <c r="P35" s="10"/>
      <c r="Q35" s="10"/>
      <c r="R35" s="10"/>
      <c r="S35" s="10"/>
    </row>
    <row r="36" spans="1:19" ht="14.25">
      <c r="A36" s="3" t="s">
        <v>65</v>
      </c>
      <c r="B36" s="3"/>
      <c r="C36" s="10"/>
      <c r="D36" s="10"/>
      <c r="E36" s="10"/>
      <c r="F36" s="10"/>
      <c r="G36" s="10"/>
      <c r="H36" s="33"/>
      <c r="I36" s="10"/>
      <c r="J36" s="10"/>
      <c r="K36" s="10"/>
      <c r="L36" s="10"/>
      <c r="M36" s="10"/>
      <c r="N36" s="33"/>
      <c r="O36" s="10"/>
      <c r="P36" s="10"/>
      <c r="Q36" s="10"/>
      <c r="R36" s="10"/>
      <c r="S36" s="10"/>
    </row>
    <row r="37" spans="1:19" ht="14.25">
      <c r="A37" s="5" t="s">
        <v>42</v>
      </c>
      <c r="B37" s="5"/>
      <c r="C37" s="14">
        <v>50000</v>
      </c>
      <c r="D37" s="19">
        <f>C37</f>
        <v>50000</v>
      </c>
      <c r="E37" s="19">
        <f>D37</f>
        <v>50000</v>
      </c>
      <c r="F37" s="19">
        <f>E37</f>
        <v>50000</v>
      </c>
      <c r="G37" s="19">
        <f>F37</f>
        <v>50000</v>
      </c>
      <c r="H37" s="33"/>
      <c r="I37" s="10">
        <f>C37</f>
        <v>50000</v>
      </c>
      <c r="J37" s="19">
        <f>I37</f>
        <v>50000</v>
      </c>
      <c r="K37" s="19">
        <f>J37</f>
        <v>50000</v>
      </c>
      <c r="L37" s="19">
        <f>K37</f>
        <v>50000</v>
      </c>
      <c r="M37" s="19">
        <f>L37</f>
        <v>50000</v>
      </c>
      <c r="N37" s="33"/>
      <c r="O37" s="14">
        <v>0</v>
      </c>
      <c r="P37" s="19">
        <f>O37</f>
        <v>0</v>
      </c>
      <c r="Q37" s="19">
        <f>P37</f>
        <v>0</v>
      </c>
      <c r="R37" s="19">
        <f>Q37</f>
        <v>0</v>
      </c>
      <c r="S37" s="19">
        <f>R37</f>
        <v>0</v>
      </c>
    </row>
    <row r="38" spans="1:19" ht="14.25">
      <c r="A38" s="5" t="s">
        <v>15</v>
      </c>
      <c r="B38" s="5"/>
      <c r="C38" s="10">
        <f>-C12</f>
        <v>-10000</v>
      </c>
      <c r="D38" s="10">
        <f>C38-D12</f>
        <v>-20000</v>
      </c>
      <c r="E38" s="10">
        <f>D38-E12</f>
        <v>-30000</v>
      </c>
      <c r="F38" s="10">
        <f>E38-F12</f>
        <v>-40000</v>
      </c>
      <c r="G38" s="10">
        <f>F38-G12</f>
        <v>-50000</v>
      </c>
      <c r="H38" s="33"/>
      <c r="I38" s="10">
        <f>-I12</f>
        <v>-10000</v>
      </c>
      <c r="J38" s="10">
        <f>I38-J12</f>
        <v>-20000</v>
      </c>
      <c r="K38" s="10">
        <f>J38-K12</f>
        <v>-30000</v>
      </c>
      <c r="L38" s="10">
        <f>K38-L12</f>
        <v>-40000</v>
      </c>
      <c r="M38" s="10">
        <f>L38-M12</f>
        <v>-50000</v>
      </c>
      <c r="N38" s="33"/>
      <c r="O38" s="10">
        <v>0</v>
      </c>
      <c r="P38" s="10">
        <v>0</v>
      </c>
      <c r="Q38" s="10">
        <v>0</v>
      </c>
      <c r="R38" s="10">
        <v>0</v>
      </c>
      <c r="S38" s="10">
        <v>0</v>
      </c>
    </row>
    <row r="39" spans="1:19" ht="14.25">
      <c r="A39" s="3" t="s">
        <v>16</v>
      </c>
      <c r="B39" s="3"/>
      <c r="C39" s="15">
        <f>C37+C38</f>
        <v>40000</v>
      </c>
      <c r="D39" s="15">
        <f>D37+D38</f>
        <v>30000</v>
      </c>
      <c r="E39" s="15">
        <f>E37+E38</f>
        <v>20000</v>
      </c>
      <c r="F39" s="15">
        <f>F37+F38</f>
        <v>10000</v>
      </c>
      <c r="G39" s="15">
        <f>G37+G38</f>
        <v>0</v>
      </c>
      <c r="H39" s="33"/>
      <c r="I39" s="15">
        <f>I37+I38</f>
        <v>40000</v>
      </c>
      <c r="J39" s="15">
        <f>J37+J38</f>
        <v>30000</v>
      </c>
      <c r="K39" s="15">
        <f>K37+K38</f>
        <v>20000</v>
      </c>
      <c r="L39" s="15">
        <f>L37+L38</f>
        <v>10000</v>
      </c>
      <c r="M39" s="15">
        <f>M37+M38</f>
        <v>0</v>
      </c>
      <c r="N39" s="33"/>
      <c r="O39" s="15">
        <f>O37+O38</f>
        <v>0</v>
      </c>
      <c r="P39" s="15">
        <f>P37+P38</f>
        <v>0</v>
      </c>
      <c r="Q39" s="15">
        <f>Q37+Q38</f>
        <v>0</v>
      </c>
      <c r="R39" s="15">
        <f>R37+R38</f>
        <v>0</v>
      </c>
      <c r="S39" s="15">
        <f>S37+S38</f>
        <v>0</v>
      </c>
    </row>
    <row r="40" spans="1:19" ht="14.25">
      <c r="A40" s="3"/>
      <c r="B40" s="3"/>
      <c r="C40" s="10"/>
      <c r="D40" s="10"/>
      <c r="E40" s="10"/>
      <c r="F40" s="10"/>
      <c r="G40" s="10"/>
      <c r="H40" s="33"/>
      <c r="I40" s="10"/>
      <c r="J40" s="10"/>
      <c r="K40" s="10"/>
      <c r="L40" s="10"/>
      <c r="M40" s="10"/>
      <c r="N40" s="33"/>
      <c r="O40" s="10"/>
      <c r="P40" s="10"/>
      <c r="Q40" s="10"/>
      <c r="R40" s="10"/>
      <c r="S40" s="10"/>
    </row>
    <row r="41" spans="1:19" ht="15">
      <c r="A41" s="4" t="s">
        <v>17</v>
      </c>
      <c r="B41" s="4"/>
      <c r="C41" s="16">
        <f>C34+C39</f>
        <v>75000</v>
      </c>
      <c r="D41" s="16">
        <f>D34+D39</f>
        <v>75000</v>
      </c>
      <c r="E41" s="16">
        <f>E34+E39</f>
        <v>75000</v>
      </c>
      <c r="F41" s="16">
        <f>F34+F39</f>
        <v>75000</v>
      </c>
      <c r="G41" s="16">
        <f>G34+G39</f>
        <v>75000</v>
      </c>
      <c r="H41" s="38"/>
      <c r="I41" s="16">
        <f>I34+I39</f>
        <v>111612.5178064991</v>
      </c>
      <c r="J41" s="16">
        <f>J34+J39</f>
        <v>97904.12279403248</v>
      </c>
      <c r="K41" s="16">
        <f>K34+K39</f>
        <v>83848.17935689773</v>
      </c>
      <c r="L41" s="16">
        <f>L34+L39</f>
        <v>69415.8411472557</v>
      </c>
      <c r="M41" s="16">
        <f>M34+M39</f>
        <v>69415.84114725572</v>
      </c>
      <c r="N41" s="38"/>
      <c r="O41" s="16">
        <f>O34+O39</f>
        <v>72351.3914913474</v>
      </c>
      <c r="P41" s="16">
        <f>P34+P39</f>
        <v>69702.7829826948</v>
      </c>
      <c r="Q41" s="16">
        <f>Q34+Q39</f>
        <v>67054.17447404219</v>
      </c>
      <c r="R41" s="16">
        <f>R34+R39</f>
        <v>64405.56596538958</v>
      </c>
      <c r="S41" s="16">
        <f>S34+S39</f>
        <v>61756.95745673697</v>
      </c>
    </row>
    <row r="42" spans="1:19" ht="14.25">
      <c r="A42" s="3"/>
      <c r="B42" s="3"/>
      <c r="C42" s="10"/>
      <c r="D42" s="10"/>
      <c r="E42" s="10"/>
      <c r="F42" s="10"/>
      <c r="G42" s="10"/>
      <c r="H42" s="33"/>
      <c r="I42" s="10"/>
      <c r="J42" s="10"/>
      <c r="K42" s="10"/>
      <c r="L42" s="10"/>
      <c r="M42" s="10"/>
      <c r="N42" s="33"/>
      <c r="O42" s="10"/>
      <c r="P42" s="10"/>
      <c r="Q42" s="10"/>
      <c r="R42" s="10"/>
      <c r="S42" s="10"/>
    </row>
    <row r="43" spans="1:19" ht="14.25">
      <c r="A43" s="5" t="s">
        <v>18</v>
      </c>
      <c r="B43" s="5"/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33"/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33"/>
      <c r="O43" s="10">
        <v>0</v>
      </c>
      <c r="P43" s="10">
        <v>0</v>
      </c>
      <c r="Q43" s="10">
        <v>0</v>
      </c>
      <c r="R43" s="10">
        <v>0</v>
      </c>
      <c r="S43" s="10">
        <v>0</v>
      </c>
    </row>
    <row r="44" spans="1:19" ht="14.25">
      <c r="A44" s="5" t="s">
        <v>19</v>
      </c>
      <c r="B44" s="5"/>
      <c r="C44" s="10"/>
      <c r="D44" s="10"/>
      <c r="E44" s="10"/>
      <c r="F44" s="10"/>
      <c r="G44" s="10"/>
      <c r="H44" s="33"/>
      <c r="I44" s="10"/>
      <c r="J44" s="10"/>
      <c r="K44" s="10"/>
      <c r="L44" s="10"/>
      <c r="M44" s="10"/>
      <c r="N44" s="33"/>
      <c r="O44" s="10"/>
      <c r="P44" s="10"/>
      <c r="Q44" s="10"/>
      <c r="R44" s="10"/>
      <c r="S44" s="10"/>
    </row>
    <row r="45" spans="1:19" ht="14.25">
      <c r="A45" s="3" t="s">
        <v>20</v>
      </c>
      <c r="B45" s="3"/>
      <c r="C45" s="15">
        <f>SUM(C43:C44)</f>
        <v>0</v>
      </c>
      <c r="D45" s="15">
        <f>SUM(D43:D44)</f>
        <v>0</v>
      </c>
      <c r="E45" s="15">
        <f>SUM(E43:E44)</f>
        <v>0</v>
      </c>
      <c r="F45" s="15">
        <f>SUM(F43:F44)</f>
        <v>0</v>
      </c>
      <c r="G45" s="15">
        <f>SUM(G43:G44)</f>
        <v>0</v>
      </c>
      <c r="H45" s="33"/>
      <c r="I45" s="15">
        <f>SUM(I43:I44)</f>
        <v>0</v>
      </c>
      <c r="J45" s="15">
        <f>SUM(J43:J44)</f>
        <v>0</v>
      </c>
      <c r="K45" s="15">
        <f>SUM(K43:K44)</f>
        <v>0</v>
      </c>
      <c r="L45" s="15">
        <f>SUM(L43:L44)</f>
        <v>0</v>
      </c>
      <c r="M45" s="15">
        <f>SUM(M43:M44)</f>
        <v>0</v>
      </c>
      <c r="N45" s="33"/>
      <c r="O45" s="15">
        <f>SUM(O43:O44)</f>
        <v>0</v>
      </c>
      <c r="P45" s="15">
        <f>SUM(P43:P44)</f>
        <v>0</v>
      </c>
      <c r="Q45" s="15">
        <f>SUM(Q43:Q44)</f>
        <v>0</v>
      </c>
      <c r="R45" s="15">
        <f>SUM(R43:R44)</f>
        <v>0</v>
      </c>
      <c r="S45" s="15">
        <f>SUM(S43:S44)</f>
        <v>0</v>
      </c>
    </row>
    <row r="46" spans="1:19" ht="14.25">
      <c r="A46" s="3"/>
      <c r="B46" s="3"/>
      <c r="C46" s="10"/>
      <c r="D46" s="10"/>
      <c r="E46" s="10"/>
      <c r="F46" s="10"/>
      <c r="G46" s="10"/>
      <c r="H46" s="33"/>
      <c r="I46" s="10"/>
      <c r="J46" s="10"/>
      <c r="K46" s="10"/>
      <c r="L46" s="10"/>
      <c r="M46" s="10"/>
      <c r="N46" s="33"/>
      <c r="O46" s="10"/>
      <c r="P46" s="10"/>
      <c r="Q46" s="10"/>
      <c r="R46" s="10"/>
      <c r="S46" s="10"/>
    </row>
    <row r="47" spans="1:19" ht="14.25">
      <c r="A47" s="3" t="s">
        <v>21</v>
      </c>
      <c r="B47" s="3"/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33"/>
      <c r="I47" s="10">
        <f>I75+I76</f>
        <v>38953.021484814686</v>
      </c>
      <c r="J47" s="10">
        <f>I47+J76+J75</f>
        <v>26989.149201155837</v>
      </c>
      <c r="K47" s="10">
        <f>J47+K76+K75</f>
        <v>14032.28141844526</v>
      </c>
      <c r="L47" s="10">
        <f>K47+L76+L75</f>
        <v>-4.129105946049094E-10</v>
      </c>
      <c r="M47" s="10">
        <f>L47+M76+M75</f>
        <v>-4.129105946049094E-10</v>
      </c>
      <c r="N47" s="33"/>
      <c r="O47" s="10">
        <v>0</v>
      </c>
      <c r="P47" s="10">
        <v>0</v>
      </c>
      <c r="Q47" s="10">
        <v>0</v>
      </c>
      <c r="R47" s="10">
        <v>0</v>
      </c>
      <c r="S47" s="10">
        <v>0</v>
      </c>
    </row>
    <row r="48" spans="1:19" ht="14.25">
      <c r="A48" s="3"/>
      <c r="B48" s="3"/>
      <c r="C48" s="10"/>
      <c r="D48" s="10"/>
      <c r="E48" s="10"/>
      <c r="F48" s="10"/>
      <c r="G48" s="10"/>
      <c r="H48" s="33"/>
      <c r="I48" s="10"/>
      <c r="J48" s="10"/>
      <c r="K48" s="10"/>
      <c r="L48" s="10"/>
      <c r="M48" s="10"/>
      <c r="N48" s="33"/>
      <c r="O48" s="10"/>
      <c r="P48" s="10"/>
      <c r="Q48" s="10"/>
      <c r="R48" s="10"/>
      <c r="S48" s="10"/>
    </row>
    <row r="49" spans="1:19" ht="15">
      <c r="A49" s="3" t="s">
        <v>22</v>
      </c>
      <c r="B49" s="3"/>
      <c r="C49" s="16">
        <f>C47+C45</f>
        <v>0</v>
      </c>
      <c r="D49" s="16">
        <f>D47+D45</f>
        <v>0</v>
      </c>
      <c r="E49" s="16">
        <f>E47+E45</f>
        <v>0</v>
      </c>
      <c r="F49" s="16">
        <f>F47+F45</f>
        <v>0</v>
      </c>
      <c r="G49" s="16">
        <f>G47+G45</f>
        <v>0</v>
      </c>
      <c r="H49" s="38"/>
      <c r="I49" s="16">
        <f>I47+I45</f>
        <v>38953.021484814686</v>
      </c>
      <c r="J49" s="16">
        <f>J47+J45</f>
        <v>26989.149201155837</v>
      </c>
      <c r="K49" s="16">
        <f>K47+K45</f>
        <v>14032.28141844526</v>
      </c>
      <c r="L49" s="16">
        <f>L47+L45</f>
        <v>-4.129105946049094E-10</v>
      </c>
      <c r="M49" s="16">
        <f>M47+M45</f>
        <v>-4.129105946049094E-10</v>
      </c>
      <c r="N49" s="38"/>
      <c r="O49" s="16">
        <f>O47+O45</f>
        <v>0</v>
      </c>
      <c r="P49" s="16">
        <f>P47+P45</f>
        <v>0</v>
      </c>
      <c r="Q49" s="16">
        <f>Q47+Q45</f>
        <v>0</v>
      </c>
      <c r="R49" s="16">
        <f>R47+R45</f>
        <v>0</v>
      </c>
      <c r="S49" s="16">
        <f>S47+S45</f>
        <v>0</v>
      </c>
    </row>
    <row r="50" spans="1:14" ht="14.25">
      <c r="A50" s="3"/>
      <c r="B50" s="3"/>
      <c r="H50" s="34"/>
      <c r="N50" s="34"/>
    </row>
    <row r="51" spans="1:19" ht="14.25">
      <c r="A51" s="5" t="s">
        <v>23</v>
      </c>
      <c r="B51" s="5"/>
      <c r="C51" s="10">
        <f>C82</f>
        <v>75000</v>
      </c>
      <c r="D51" s="10">
        <f>C51</f>
        <v>75000</v>
      </c>
      <c r="E51" s="10">
        <f>D51</f>
        <v>75000</v>
      </c>
      <c r="F51" s="10">
        <f>E51</f>
        <v>75000</v>
      </c>
      <c r="G51" s="10">
        <f>F51</f>
        <v>75000</v>
      </c>
      <c r="H51" s="33"/>
      <c r="I51" s="10">
        <f>I82</f>
        <v>75000</v>
      </c>
      <c r="J51" s="10">
        <f>I51</f>
        <v>75000</v>
      </c>
      <c r="K51" s="10">
        <f>J51</f>
        <v>75000</v>
      </c>
      <c r="L51" s="10">
        <f>K51</f>
        <v>75000</v>
      </c>
      <c r="M51" s="10">
        <f>L51</f>
        <v>75000</v>
      </c>
      <c r="N51" s="33"/>
      <c r="O51" s="10">
        <f>O82</f>
        <v>75000</v>
      </c>
      <c r="P51" s="10">
        <f>O51</f>
        <v>75000</v>
      </c>
      <c r="Q51" s="10">
        <f>P51</f>
        <v>75000</v>
      </c>
      <c r="R51" s="10">
        <f>Q51</f>
        <v>75000</v>
      </c>
      <c r="S51" s="10">
        <f>R51</f>
        <v>75000</v>
      </c>
    </row>
    <row r="52" spans="1:19" ht="14.25">
      <c r="A52" s="5" t="s">
        <v>24</v>
      </c>
      <c r="B52" s="5"/>
      <c r="C52" s="10">
        <f>C27</f>
        <v>0</v>
      </c>
      <c r="D52" s="10">
        <f>C52+D27</f>
        <v>0</v>
      </c>
      <c r="E52" s="10">
        <f>D52+E27</f>
        <v>0</v>
      </c>
      <c r="F52" s="10">
        <f>E52+F27</f>
        <v>0</v>
      </c>
      <c r="G52" s="10">
        <f>F52+G27</f>
        <v>0</v>
      </c>
      <c r="H52" s="33"/>
      <c r="I52" s="10">
        <f>I27</f>
        <v>-2340.503678315581</v>
      </c>
      <c r="J52" s="10">
        <f>I52+J27</f>
        <v>-4085.02640712336</v>
      </c>
      <c r="K52" s="10">
        <f>J52+K27</f>
        <v>-5184.102061547519</v>
      </c>
      <c r="L52" s="10">
        <f>K52+L27</f>
        <v>-5584.158852743867</v>
      </c>
      <c r="M52" s="10">
        <f>L52+M27</f>
        <v>-5584.158852743867</v>
      </c>
      <c r="N52" s="33"/>
      <c r="O52" s="10">
        <f>O27</f>
        <v>-2648.6085086526055</v>
      </c>
      <c r="P52" s="10">
        <f>O52+P27</f>
        <v>-5297.217017305211</v>
      </c>
      <c r="Q52" s="10">
        <f>P52+Q27</f>
        <v>-7945.825525957816</v>
      </c>
      <c r="R52" s="10">
        <f>Q52+R27</f>
        <v>-10594.434034610422</v>
      </c>
      <c r="S52" s="10">
        <f>R52+S27</f>
        <v>-13243.042543263027</v>
      </c>
    </row>
    <row r="53" spans="1:19" ht="14.25">
      <c r="A53" s="3" t="s">
        <v>25</v>
      </c>
      <c r="B53" s="3"/>
      <c r="C53" s="15">
        <f>SUM(C51:C52)</f>
        <v>75000</v>
      </c>
      <c r="D53" s="15">
        <f>SUM(D51:D52)</f>
        <v>75000</v>
      </c>
      <c r="E53" s="15">
        <f>SUM(E51:E52)</f>
        <v>75000</v>
      </c>
      <c r="F53" s="15">
        <f>SUM(F51:F52)</f>
        <v>75000</v>
      </c>
      <c r="G53" s="15">
        <f>SUM(G51:G52)</f>
        <v>75000</v>
      </c>
      <c r="H53" s="33"/>
      <c r="I53" s="15">
        <f>SUM(I51:I52)</f>
        <v>72659.49632168442</v>
      </c>
      <c r="J53" s="15">
        <f>SUM(J51:J52)</f>
        <v>70914.97359287665</v>
      </c>
      <c r="K53" s="15">
        <f>SUM(K51:K52)</f>
        <v>69815.89793845249</v>
      </c>
      <c r="L53" s="15">
        <f>SUM(L51:L52)</f>
        <v>69415.84114725613</v>
      </c>
      <c r="M53" s="15">
        <f>SUM(M51:M52)</f>
        <v>69415.84114725613</v>
      </c>
      <c r="N53" s="33"/>
      <c r="O53" s="15">
        <f>SUM(O51:O52)</f>
        <v>72351.3914913474</v>
      </c>
      <c r="P53" s="15">
        <f>SUM(P51:P52)</f>
        <v>69702.78298269479</v>
      </c>
      <c r="Q53" s="15">
        <f>SUM(Q51:Q52)</f>
        <v>67054.17447404219</v>
      </c>
      <c r="R53" s="15">
        <f>SUM(R51:R52)</f>
        <v>64405.56596538958</v>
      </c>
      <c r="S53" s="15">
        <f>SUM(S51:S52)</f>
        <v>61756.95745673697</v>
      </c>
    </row>
    <row r="54" spans="1:14" ht="14.25">
      <c r="A54" s="3"/>
      <c r="B54" s="3"/>
      <c r="H54" s="34"/>
      <c r="N54" s="34"/>
    </row>
    <row r="55" spans="1:19" ht="15">
      <c r="A55" s="4" t="s">
        <v>26</v>
      </c>
      <c r="B55" s="4"/>
      <c r="C55" s="16">
        <f>C53+C49</f>
        <v>75000</v>
      </c>
      <c r="D55" s="16">
        <f>D53+D49</f>
        <v>75000</v>
      </c>
      <c r="E55" s="16">
        <f>E53+E49</f>
        <v>75000</v>
      </c>
      <c r="F55" s="16">
        <f>F53+F49</f>
        <v>75000</v>
      </c>
      <c r="G55" s="16">
        <f>G53+G49</f>
        <v>75000</v>
      </c>
      <c r="H55" s="38"/>
      <c r="I55" s="16">
        <f>I53+I49</f>
        <v>111612.5178064991</v>
      </c>
      <c r="J55" s="16">
        <f>J53+J49</f>
        <v>97904.12279403248</v>
      </c>
      <c r="K55" s="16">
        <f>K53+K49</f>
        <v>83848.17935689774</v>
      </c>
      <c r="L55" s="16">
        <f>L53+L49</f>
        <v>69415.84114725572</v>
      </c>
      <c r="M55" s="16">
        <f>M53+M49</f>
        <v>69415.84114725572</v>
      </c>
      <c r="N55" s="38"/>
      <c r="O55" s="16">
        <f>O53+O49</f>
        <v>72351.3914913474</v>
      </c>
      <c r="P55" s="16">
        <f>P53+P49</f>
        <v>69702.78298269479</v>
      </c>
      <c r="Q55" s="16">
        <f>Q53+Q49</f>
        <v>67054.17447404219</v>
      </c>
      <c r="R55" s="16">
        <f>R53+R49</f>
        <v>64405.56596538958</v>
      </c>
      <c r="S55" s="16">
        <f>S53+S49</f>
        <v>61756.95745673697</v>
      </c>
    </row>
    <row r="56" spans="1:14" ht="15">
      <c r="A56" s="4"/>
      <c r="B56" s="4"/>
      <c r="H56" s="34"/>
      <c r="N56" s="34"/>
    </row>
    <row r="57" spans="1:19" ht="14.25">
      <c r="A57" s="6"/>
      <c r="B57" s="6"/>
      <c r="C57" s="6"/>
      <c r="D57" s="6"/>
      <c r="E57" s="6"/>
      <c r="F57" s="6"/>
      <c r="G57" s="6"/>
      <c r="H57" s="34"/>
      <c r="I57" s="6"/>
      <c r="J57" s="6"/>
      <c r="K57" s="6"/>
      <c r="L57" s="6"/>
      <c r="M57" s="6"/>
      <c r="N57" s="34"/>
      <c r="O57" s="6"/>
      <c r="P57" s="6"/>
      <c r="Q57" s="6"/>
      <c r="R57" s="6"/>
      <c r="S57" s="6"/>
    </row>
    <row r="58" spans="1:14" ht="15">
      <c r="A58" s="7" t="s">
        <v>27</v>
      </c>
      <c r="B58" s="7"/>
      <c r="H58" s="34"/>
      <c r="N58" s="34"/>
    </row>
    <row r="59" spans="8:14" ht="14.25">
      <c r="H59" s="34"/>
      <c r="N59" s="34"/>
    </row>
    <row r="60" spans="1:14" ht="14.25">
      <c r="A60" s="3" t="s">
        <v>28</v>
      </c>
      <c r="B60" s="3"/>
      <c r="H60" s="34"/>
      <c r="N60" s="34"/>
    </row>
    <row r="61" spans="1:19" ht="14.25">
      <c r="A61" s="8" t="s">
        <v>9</v>
      </c>
      <c r="B61" s="8"/>
      <c r="C61" s="10">
        <f>C27</f>
        <v>0</v>
      </c>
      <c r="D61" s="10">
        <f>D27</f>
        <v>0</v>
      </c>
      <c r="E61" s="10">
        <f>E27</f>
        <v>0</v>
      </c>
      <c r="F61" s="10">
        <f>F27</f>
        <v>0</v>
      </c>
      <c r="G61" s="10">
        <f>G27</f>
        <v>0</v>
      </c>
      <c r="H61" s="33"/>
      <c r="I61" s="10">
        <f>I27</f>
        <v>-2340.503678315581</v>
      </c>
      <c r="J61" s="10">
        <f>J27</f>
        <v>-1744.522728807779</v>
      </c>
      <c r="K61" s="10">
        <f>K27</f>
        <v>-1099.075654424159</v>
      </c>
      <c r="L61" s="10">
        <f>L27</f>
        <v>-400.0567911963479</v>
      </c>
      <c r="M61" s="10">
        <f>M27</f>
        <v>0</v>
      </c>
      <c r="N61" s="33"/>
      <c r="O61" s="10">
        <f>O27</f>
        <v>-2648.6085086526055</v>
      </c>
      <c r="P61" s="10">
        <f>P27</f>
        <v>-2648.6085086526055</v>
      </c>
      <c r="Q61" s="10">
        <f>Q27</f>
        <v>-2648.6085086526055</v>
      </c>
      <c r="R61" s="10">
        <f>R27</f>
        <v>-2648.6085086526055</v>
      </c>
      <c r="S61" s="10">
        <f>S27</f>
        <v>-2648.6085086526055</v>
      </c>
    </row>
    <row r="62" spans="1:19" ht="14.25">
      <c r="A62" s="8" t="s">
        <v>29</v>
      </c>
      <c r="B62" s="8"/>
      <c r="C62" s="10">
        <f>C12</f>
        <v>10000</v>
      </c>
      <c r="D62" s="10">
        <f>D12</f>
        <v>10000</v>
      </c>
      <c r="E62" s="10">
        <f>E12</f>
        <v>10000</v>
      </c>
      <c r="F62" s="10">
        <f>F12</f>
        <v>10000</v>
      </c>
      <c r="G62" s="10">
        <f>G12</f>
        <v>10000</v>
      </c>
      <c r="H62" s="33"/>
      <c r="I62" s="10">
        <f>I12</f>
        <v>10000</v>
      </c>
      <c r="J62" s="10">
        <f>J12</f>
        <v>10000</v>
      </c>
      <c r="K62" s="10">
        <f>K12</f>
        <v>10000</v>
      </c>
      <c r="L62" s="10">
        <f>L12</f>
        <v>10000</v>
      </c>
      <c r="M62" s="10">
        <f>M12</f>
        <v>10000</v>
      </c>
      <c r="N62" s="33"/>
      <c r="O62" s="10">
        <f>O12</f>
        <v>0</v>
      </c>
      <c r="P62" s="10">
        <f>P12</f>
        <v>0</v>
      </c>
      <c r="Q62" s="10">
        <f>Q12</f>
        <v>0</v>
      </c>
      <c r="R62" s="10">
        <f>R12</f>
        <v>0</v>
      </c>
      <c r="S62" s="10">
        <f>S12</f>
        <v>0</v>
      </c>
    </row>
    <row r="63" spans="1:19" ht="14.25">
      <c r="A63" s="5" t="s">
        <v>66</v>
      </c>
      <c r="B63" s="5"/>
      <c r="C63" s="15">
        <f>SUM(C61:C62)</f>
        <v>10000</v>
      </c>
      <c r="D63" s="15">
        <f>SUM(D61:D62)</f>
        <v>10000</v>
      </c>
      <c r="E63" s="15">
        <f>SUM(E61:E62)</f>
        <v>10000</v>
      </c>
      <c r="F63" s="15">
        <f>SUM(F61:F62)</f>
        <v>10000</v>
      </c>
      <c r="G63" s="15">
        <f>SUM(G61:G62)</f>
        <v>10000</v>
      </c>
      <c r="H63" s="33"/>
      <c r="I63" s="15">
        <f>SUM(I61:I62)</f>
        <v>7659.496321684419</v>
      </c>
      <c r="J63" s="15">
        <f>SUM(J61:J62)</f>
        <v>8255.477271192221</v>
      </c>
      <c r="K63" s="15">
        <f>SUM(K61:K62)</f>
        <v>8900.92434557584</v>
      </c>
      <c r="L63" s="15">
        <f>SUM(L61:L62)</f>
        <v>9599.943208803652</v>
      </c>
      <c r="M63" s="15">
        <f>SUM(M61:M62)</f>
        <v>10000</v>
      </c>
      <c r="N63" s="33"/>
      <c r="O63" s="15">
        <f>SUM(O61:O62)</f>
        <v>-2648.6085086526055</v>
      </c>
      <c r="P63" s="15">
        <f>SUM(P61:P62)</f>
        <v>-2648.6085086526055</v>
      </c>
      <c r="Q63" s="15">
        <f>SUM(Q61:Q62)</f>
        <v>-2648.6085086526055</v>
      </c>
      <c r="R63" s="15">
        <f>SUM(R61:R62)</f>
        <v>-2648.6085086526055</v>
      </c>
      <c r="S63" s="15">
        <f>SUM(S61:S62)</f>
        <v>-2648.6085086526055</v>
      </c>
    </row>
    <row r="64" spans="1:14" ht="14.25">
      <c r="A64" s="5" t="s">
        <v>67</v>
      </c>
      <c r="B64" s="5"/>
      <c r="H64" s="34"/>
      <c r="N64" s="34"/>
    </row>
    <row r="65" spans="1:19" ht="14.25">
      <c r="A65" s="8" t="s">
        <v>30</v>
      </c>
      <c r="B65" s="8"/>
      <c r="C65" s="10">
        <f aca="true" t="shared" si="0" ref="C65:G66">B32-C32</f>
        <v>-2876.7123287671234</v>
      </c>
      <c r="D65" s="10">
        <f t="shared" si="0"/>
        <v>0</v>
      </c>
      <c r="E65" s="10">
        <f t="shared" si="0"/>
        <v>0</v>
      </c>
      <c r="F65" s="10">
        <f t="shared" si="0"/>
        <v>0</v>
      </c>
      <c r="G65" s="10">
        <f t="shared" si="0"/>
        <v>0</v>
      </c>
      <c r="H65" s="33"/>
      <c r="I65" s="10">
        <f aca="true" t="shared" si="1" ref="I65:M66">H32-I32</f>
        <v>-2876.7123287671234</v>
      </c>
      <c r="J65" s="10">
        <f t="shared" si="1"/>
        <v>0</v>
      </c>
      <c r="K65" s="10">
        <f t="shared" si="1"/>
        <v>0</v>
      </c>
      <c r="L65" s="10">
        <f t="shared" si="1"/>
        <v>0</v>
      </c>
      <c r="M65" s="10">
        <f t="shared" si="1"/>
        <v>0</v>
      </c>
      <c r="N65" s="33"/>
      <c r="O65" s="10">
        <f aca="true" t="shared" si="2" ref="O65:S66">N32-O32</f>
        <v>-2876.7123287671234</v>
      </c>
      <c r="P65" s="10">
        <f t="shared" si="2"/>
        <v>0</v>
      </c>
      <c r="Q65" s="10">
        <f t="shared" si="2"/>
        <v>0</v>
      </c>
      <c r="R65" s="10">
        <f t="shared" si="2"/>
        <v>0</v>
      </c>
      <c r="S65" s="10">
        <f t="shared" si="2"/>
        <v>0</v>
      </c>
    </row>
    <row r="66" spans="1:19" ht="14.25">
      <c r="A66" s="8" t="s">
        <v>13</v>
      </c>
      <c r="B66" s="8"/>
      <c r="C66" s="10">
        <f t="shared" si="0"/>
        <v>-75</v>
      </c>
      <c r="D66" s="10">
        <f t="shared" si="0"/>
        <v>0</v>
      </c>
      <c r="E66" s="10">
        <f t="shared" si="0"/>
        <v>0</v>
      </c>
      <c r="F66" s="10">
        <f t="shared" si="0"/>
        <v>0</v>
      </c>
      <c r="G66" s="10">
        <f t="shared" si="0"/>
        <v>0</v>
      </c>
      <c r="H66" s="33"/>
      <c r="I66" s="10">
        <f t="shared" si="1"/>
        <v>-75</v>
      </c>
      <c r="J66" s="10">
        <f t="shared" si="1"/>
        <v>0</v>
      </c>
      <c r="K66" s="10">
        <f t="shared" si="1"/>
        <v>0</v>
      </c>
      <c r="L66" s="10">
        <f t="shared" si="1"/>
        <v>0</v>
      </c>
      <c r="M66" s="10">
        <f t="shared" si="1"/>
        <v>0</v>
      </c>
      <c r="N66" s="33"/>
      <c r="O66" s="10">
        <f t="shared" si="2"/>
        <v>-75</v>
      </c>
      <c r="P66" s="10">
        <f t="shared" si="2"/>
        <v>0</v>
      </c>
      <c r="Q66" s="10">
        <f t="shared" si="2"/>
        <v>0</v>
      </c>
      <c r="R66" s="10">
        <f t="shared" si="2"/>
        <v>0</v>
      </c>
      <c r="S66" s="10">
        <f t="shared" si="2"/>
        <v>0</v>
      </c>
    </row>
    <row r="67" spans="1:19" ht="14.25">
      <c r="A67" s="8" t="s">
        <v>31</v>
      </c>
      <c r="B67" s="8"/>
      <c r="C67" s="10">
        <f>C43</f>
        <v>0</v>
      </c>
      <c r="D67" s="10">
        <f>D43</f>
        <v>0</v>
      </c>
      <c r="E67" s="10">
        <f>E43</f>
        <v>0</v>
      </c>
      <c r="F67" s="10">
        <f>F43</f>
        <v>0</v>
      </c>
      <c r="G67" s="10">
        <f>G43</f>
        <v>0</v>
      </c>
      <c r="H67" s="33"/>
      <c r="I67" s="10">
        <f>I43</f>
        <v>0</v>
      </c>
      <c r="J67" s="10">
        <f>J43</f>
        <v>0</v>
      </c>
      <c r="K67" s="10">
        <f>K43</f>
        <v>0</v>
      </c>
      <c r="L67" s="10">
        <f>L43</f>
        <v>0</v>
      </c>
      <c r="M67" s="10">
        <f>M43</f>
        <v>0</v>
      </c>
      <c r="N67" s="33"/>
      <c r="O67" s="10">
        <f>O43</f>
        <v>0</v>
      </c>
      <c r="P67" s="10">
        <f>P43</f>
        <v>0</v>
      </c>
      <c r="Q67" s="10">
        <f>Q43</f>
        <v>0</v>
      </c>
      <c r="R67" s="10">
        <f>R43</f>
        <v>0</v>
      </c>
      <c r="S67" s="10">
        <f>S43</f>
        <v>0</v>
      </c>
    </row>
    <row r="68" spans="1:19" ht="14.25">
      <c r="A68" s="5" t="s">
        <v>32</v>
      </c>
      <c r="B68" s="5"/>
      <c r="C68" s="15">
        <f>SUM(C63:C67)</f>
        <v>7048.287671232876</v>
      </c>
      <c r="D68" s="15">
        <f>SUM(D63:D67)</f>
        <v>10000</v>
      </c>
      <c r="E68" s="15">
        <f>SUM(E63:E67)</f>
        <v>10000</v>
      </c>
      <c r="F68" s="15">
        <f>SUM(F63:F67)</f>
        <v>10000</v>
      </c>
      <c r="G68" s="15">
        <f>SUM(G63:G67)</f>
        <v>10000</v>
      </c>
      <c r="H68" s="33"/>
      <c r="I68" s="15">
        <f>SUM(I63:I67)</f>
        <v>4707.783992917295</v>
      </c>
      <c r="J68" s="15">
        <f>SUM(J63:J67)</f>
        <v>8255.477271192221</v>
      </c>
      <c r="K68" s="15">
        <f>SUM(K63:K67)</f>
        <v>8900.92434557584</v>
      </c>
      <c r="L68" s="15">
        <f>SUM(L63:L67)</f>
        <v>9599.943208803652</v>
      </c>
      <c r="M68" s="15">
        <f>SUM(M63:M67)</f>
        <v>10000</v>
      </c>
      <c r="N68" s="33"/>
      <c r="O68" s="15">
        <f>SUM(O63:O67)</f>
        <v>-5600.320837419729</v>
      </c>
      <c r="P68" s="15">
        <f>SUM(P63:P67)</f>
        <v>-2648.6085086526055</v>
      </c>
      <c r="Q68" s="15">
        <f>SUM(Q63:Q67)</f>
        <v>-2648.6085086526055</v>
      </c>
      <c r="R68" s="15">
        <f>SUM(R63:R67)</f>
        <v>-2648.6085086526055</v>
      </c>
      <c r="S68" s="15">
        <f>SUM(S63:S67)</f>
        <v>-2648.6085086526055</v>
      </c>
    </row>
    <row r="69" spans="8:14" ht="14.25">
      <c r="H69" s="34"/>
      <c r="N69" s="34"/>
    </row>
    <row r="70" spans="1:14" ht="14.25">
      <c r="A70" s="3" t="s">
        <v>33</v>
      </c>
      <c r="B70" s="3"/>
      <c r="H70" s="34"/>
      <c r="N70" s="34"/>
    </row>
    <row r="71" spans="1:19" ht="14.25">
      <c r="A71" s="5" t="s">
        <v>34</v>
      </c>
      <c r="B71" s="5"/>
      <c r="C71" s="10">
        <f>-$C$37</f>
        <v>-50000</v>
      </c>
      <c r="D71" s="10"/>
      <c r="E71" s="10"/>
      <c r="F71" s="10"/>
      <c r="G71" s="10"/>
      <c r="H71" s="33"/>
      <c r="I71" s="10">
        <f>-$C$37</f>
        <v>-50000</v>
      </c>
      <c r="J71" s="10"/>
      <c r="K71" s="10"/>
      <c r="L71" s="10"/>
      <c r="M71" s="10"/>
      <c r="N71" s="33"/>
      <c r="O71" s="10">
        <v>0</v>
      </c>
      <c r="P71" s="10">
        <v>0</v>
      </c>
      <c r="Q71" s="10">
        <v>0</v>
      </c>
      <c r="R71" s="10">
        <v>0</v>
      </c>
      <c r="S71" s="10">
        <v>0</v>
      </c>
    </row>
    <row r="72" spans="1:19" ht="15">
      <c r="A72" s="3" t="s">
        <v>35</v>
      </c>
      <c r="B72" s="3"/>
      <c r="C72" s="24">
        <f>C71</f>
        <v>-50000</v>
      </c>
      <c r="D72" s="24">
        <f>D71</f>
        <v>0</v>
      </c>
      <c r="E72" s="24">
        <f>E71</f>
        <v>0</v>
      </c>
      <c r="F72" s="24">
        <f>F71</f>
        <v>0</v>
      </c>
      <c r="G72" s="24">
        <f>G71</f>
        <v>0</v>
      </c>
      <c r="H72" s="38"/>
      <c r="I72" s="24">
        <f>I71</f>
        <v>-50000</v>
      </c>
      <c r="J72" s="24">
        <f>J71</f>
        <v>0</v>
      </c>
      <c r="K72" s="24">
        <f>K71</f>
        <v>0</v>
      </c>
      <c r="L72" s="24">
        <f>L71</f>
        <v>0</v>
      </c>
      <c r="M72" s="24">
        <f>M71</f>
        <v>0</v>
      </c>
      <c r="N72" s="38"/>
      <c r="O72" s="24">
        <f>O71</f>
        <v>0</v>
      </c>
      <c r="P72" s="24">
        <f>P71</f>
        <v>0</v>
      </c>
      <c r="Q72" s="24">
        <f>Q71</f>
        <v>0</v>
      </c>
      <c r="R72" s="24">
        <f>R71</f>
        <v>0</v>
      </c>
      <c r="S72" s="24">
        <f>S71</f>
        <v>0</v>
      </c>
    </row>
    <row r="73" spans="8:14" ht="14.25">
      <c r="H73" s="34"/>
      <c r="N73" s="34"/>
    </row>
    <row r="74" spans="1:14" ht="14.25">
      <c r="A74" s="3" t="s">
        <v>36</v>
      </c>
      <c r="B74" s="3"/>
      <c r="H74" s="34"/>
      <c r="N74" s="34"/>
    </row>
    <row r="75" spans="1:19" ht="14.25">
      <c r="A75" s="5" t="s">
        <v>62</v>
      </c>
      <c r="B75" s="5"/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33"/>
      <c r="I75" s="10">
        <f>-I71</f>
        <v>50000</v>
      </c>
      <c r="J75" s="10">
        <v>0</v>
      </c>
      <c r="K75" s="10">
        <v>0</v>
      </c>
      <c r="L75" s="10">
        <v>0</v>
      </c>
      <c r="M75" s="10">
        <v>0</v>
      </c>
      <c r="N75" s="33"/>
      <c r="O75" s="10">
        <v>0</v>
      </c>
      <c r="P75" s="10">
        <v>0</v>
      </c>
      <c r="Q75" s="10">
        <v>0</v>
      </c>
      <c r="R75" s="10">
        <v>0</v>
      </c>
      <c r="S75" s="10">
        <v>0</v>
      </c>
    </row>
    <row r="76" spans="1:19" ht="14.25">
      <c r="A76" s="5" t="s">
        <v>63</v>
      </c>
      <c r="B76" s="5"/>
      <c r="C76" s="10"/>
      <c r="D76" s="10"/>
      <c r="E76" s="10"/>
      <c r="F76" s="10"/>
      <c r="G76" s="10"/>
      <c r="H76" s="33"/>
      <c r="I76" s="10">
        <f>G113</f>
        <v>-11046.978515185316</v>
      </c>
      <c r="J76" s="10">
        <f>G125</f>
        <v>-11963.872283658851</v>
      </c>
      <c r="K76" s="10">
        <f>G137</f>
        <v>-12956.867782710577</v>
      </c>
      <c r="L76" s="10">
        <f>G149</f>
        <v>-14032.281418445673</v>
      </c>
      <c r="M76" s="10">
        <f>H114</f>
        <v>0</v>
      </c>
      <c r="N76" s="33"/>
      <c r="O76" s="10"/>
      <c r="P76" s="10"/>
      <c r="Q76" s="10"/>
      <c r="R76" s="10"/>
      <c r="S76" s="10"/>
    </row>
    <row r="77" spans="1:19" ht="14.25">
      <c r="A77" s="5" t="s">
        <v>37</v>
      </c>
      <c r="B77" s="5"/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33"/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33"/>
      <c r="O77" s="10">
        <v>0</v>
      </c>
      <c r="P77" s="10">
        <v>0</v>
      </c>
      <c r="Q77" s="10">
        <v>0</v>
      </c>
      <c r="R77" s="10">
        <v>0</v>
      </c>
      <c r="S77" s="10">
        <v>0</v>
      </c>
    </row>
    <row r="78" spans="1:19" ht="14.25">
      <c r="A78" s="3" t="s">
        <v>38</v>
      </c>
      <c r="B78" s="3"/>
      <c r="C78" s="15">
        <f>SUM(C75:C77)</f>
        <v>0</v>
      </c>
      <c r="D78" s="15">
        <f>SUM(D75:D77)</f>
        <v>0</v>
      </c>
      <c r="E78" s="15">
        <f>SUM(E75:E77)</f>
        <v>0</v>
      </c>
      <c r="F78" s="15">
        <f>SUM(F75:F77)</f>
        <v>0</v>
      </c>
      <c r="G78" s="15">
        <f>SUM(G75:G77)</f>
        <v>0</v>
      </c>
      <c r="H78" s="33"/>
      <c r="I78" s="15">
        <f>SUM(I75:I77)</f>
        <v>38953.021484814686</v>
      </c>
      <c r="J78" s="15">
        <f>SUM(J75:J77)</f>
        <v>-11963.872283658851</v>
      </c>
      <c r="K78" s="15">
        <f>SUM(K75:K77)</f>
        <v>-12956.867782710577</v>
      </c>
      <c r="L78" s="15">
        <f>SUM(L75:L77)</f>
        <v>-14032.281418445673</v>
      </c>
      <c r="M78" s="15">
        <f>SUM(M75:M77)</f>
        <v>0</v>
      </c>
      <c r="N78" s="33"/>
      <c r="O78" s="15">
        <f>SUM(O75:O77)</f>
        <v>0</v>
      </c>
      <c r="P78" s="15">
        <f>SUM(P75:P77)</f>
        <v>0</v>
      </c>
      <c r="Q78" s="15">
        <f>SUM(Q75:Q77)</f>
        <v>0</v>
      </c>
      <c r="R78" s="15">
        <f>SUM(R75:R77)</f>
        <v>0</v>
      </c>
      <c r="S78" s="15">
        <f>SUM(S75:S77)</f>
        <v>0</v>
      </c>
    </row>
    <row r="79" spans="1:14" ht="14.25">
      <c r="A79" s="3"/>
      <c r="B79" s="3"/>
      <c r="H79" s="34"/>
      <c r="N79" s="34"/>
    </row>
    <row r="80" spans="1:19" ht="15">
      <c r="A80" s="4" t="s">
        <v>39</v>
      </c>
      <c r="B80" s="4"/>
      <c r="C80" s="16">
        <f>C68+C72+C78</f>
        <v>-42951.71232876713</v>
      </c>
      <c r="D80" s="16">
        <f>D68+D72+D78</f>
        <v>10000</v>
      </c>
      <c r="E80" s="16">
        <f>E68+E72+E78</f>
        <v>10000</v>
      </c>
      <c r="F80" s="16">
        <f>F68+F72+F78</f>
        <v>10000</v>
      </c>
      <c r="G80" s="16">
        <f>G68+G72+G78</f>
        <v>10000</v>
      </c>
      <c r="H80" s="38"/>
      <c r="I80" s="16">
        <f>I68+I72+I78</f>
        <v>-6339.194522268022</v>
      </c>
      <c r="J80" s="16">
        <f>J68+J72+J78</f>
        <v>-3708.39501246663</v>
      </c>
      <c r="K80" s="16">
        <f>K68+K72+K78</f>
        <v>-4055.943437134736</v>
      </c>
      <c r="L80" s="16">
        <f>L68+L72+L78</f>
        <v>-4432.338209642021</v>
      </c>
      <c r="M80" s="16">
        <f>M68+M72+M78</f>
        <v>10000</v>
      </c>
      <c r="N80" s="38"/>
      <c r="O80" s="16">
        <f>O68+O72+O78</f>
        <v>-5600.320837419729</v>
      </c>
      <c r="P80" s="16">
        <f>P68+P72+P78</f>
        <v>-2648.6085086526055</v>
      </c>
      <c r="Q80" s="16">
        <f>Q68+Q72+Q78</f>
        <v>-2648.6085086526055</v>
      </c>
      <c r="R80" s="16">
        <f>R68+R72+R78</f>
        <v>-2648.6085086526055</v>
      </c>
      <c r="S80" s="16">
        <f>S68+S72+S78</f>
        <v>-2648.6085086526055</v>
      </c>
    </row>
    <row r="81" spans="1:14" ht="14.25">
      <c r="A81" s="3"/>
      <c r="B81" s="3"/>
      <c r="H81" s="34"/>
      <c r="N81" s="34"/>
    </row>
    <row r="82" spans="1:19" ht="14.25">
      <c r="A82" s="3" t="s">
        <v>40</v>
      </c>
      <c r="B82" s="3"/>
      <c r="C82" s="14">
        <v>75000</v>
      </c>
      <c r="D82" s="19">
        <f>C83</f>
        <v>32048.287671232873</v>
      </c>
      <c r="E82" s="19">
        <f>D83</f>
        <v>42048.28767123287</v>
      </c>
      <c r="F82" s="19">
        <f>E83</f>
        <v>52048.28767123287</v>
      </c>
      <c r="G82" s="19">
        <f>F83</f>
        <v>62048.28767123287</v>
      </c>
      <c r="H82" s="33"/>
      <c r="I82" s="10">
        <f>C82</f>
        <v>75000</v>
      </c>
      <c r="J82" s="19">
        <f>I83</f>
        <v>68660.80547773198</v>
      </c>
      <c r="K82" s="19">
        <f>J83</f>
        <v>64952.41046526535</v>
      </c>
      <c r="L82" s="19">
        <f>K83</f>
        <v>60896.46702813061</v>
      </c>
      <c r="M82" s="19">
        <f>L83</f>
        <v>56464.12881848859</v>
      </c>
      <c r="N82" s="33"/>
      <c r="O82" s="10">
        <f>I82</f>
        <v>75000</v>
      </c>
      <c r="P82" s="19">
        <f>O83</f>
        <v>69399.67916258027</v>
      </c>
      <c r="Q82" s="19">
        <f>P83</f>
        <v>66751.07065392767</v>
      </c>
      <c r="R82" s="19">
        <f>Q83</f>
        <v>64102.462145275065</v>
      </c>
      <c r="S82" s="19">
        <f>R83</f>
        <v>61453.85363662246</v>
      </c>
    </row>
    <row r="83" spans="1:19" ht="14.25">
      <c r="A83" s="3" t="s">
        <v>41</v>
      </c>
      <c r="B83" s="3"/>
      <c r="C83" s="10">
        <f>C82+C80</f>
        <v>32048.287671232873</v>
      </c>
      <c r="D83" s="10">
        <f>D82+D80</f>
        <v>42048.28767123287</v>
      </c>
      <c r="E83" s="10">
        <f>E82+E80</f>
        <v>52048.28767123287</v>
      </c>
      <c r="F83" s="10">
        <f>F82+F80</f>
        <v>62048.28767123287</v>
      </c>
      <c r="G83" s="10">
        <f>G82+G80</f>
        <v>72048.28767123287</v>
      </c>
      <c r="H83" s="33"/>
      <c r="I83" s="10">
        <f>I82+I80</f>
        <v>68660.80547773198</v>
      </c>
      <c r="J83" s="10">
        <f>J82+J80</f>
        <v>64952.41046526535</v>
      </c>
      <c r="K83" s="10">
        <f>K82+K80</f>
        <v>60896.46702813061</v>
      </c>
      <c r="L83" s="10">
        <f>L82+L80</f>
        <v>56464.12881848859</v>
      </c>
      <c r="M83" s="10">
        <f>M82+M80</f>
        <v>66464.12881848859</v>
      </c>
      <c r="N83" s="33"/>
      <c r="O83" s="10">
        <f>O82+O80</f>
        <v>69399.67916258027</v>
      </c>
      <c r="P83" s="10">
        <f>P82+P80</f>
        <v>66751.07065392767</v>
      </c>
      <c r="Q83" s="10">
        <f>Q82+Q80</f>
        <v>64102.462145275065</v>
      </c>
      <c r="R83" s="10">
        <f>R82+R80</f>
        <v>61453.85363662246</v>
      </c>
      <c r="S83" s="10">
        <f>S82+S80</f>
        <v>58805.24512796985</v>
      </c>
    </row>
    <row r="84" spans="1:19" ht="14.25">
      <c r="A84" s="6"/>
      <c r="B84" s="6"/>
      <c r="C84" s="6"/>
      <c r="D84" s="6"/>
      <c r="E84" s="6"/>
      <c r="F84" s="6"/>
      <c r="G84" s="6"/>
      <c r="H84" s="34"/>
      <c r="I84" s="6"/>
      <c r="J84" s="6"/>
      <c r="K84" s="6"/>
      <c r="L84" s="6"/>
      <c r="M84" s="6"/>
      <c r="N84" s="34"/>
      <c r="O84" s="6"/>
      <c r="P84" s="6"/>
      <c r="Q84" s="6"/>
      <c r="R84" s="6"/>
      <c r="S84" s="6"/>
    </row>
    <row r="85" ht="14.25">
      <c r="H85" s="34"/>
    </row>
    <row r="86" spans="1:8" ht="14.25">
      <c r="A86" t="s">
        <v>50</v>
      </c>
      <c r="H86" s="34"/>
    </row>
    <row r="87" spans="1:8" ht="14.25">
      <c r="A87" t="s">
        <v>57</v>
      </c>
      <c r="C87" s="12">
        <v>5</v>
      </c>
      <c r="D87" s="17"/>
      <c r="E87" s="17"/>
      <c r="F87" s="17"/>
      <c r="G87" s="17"/>
      <c r="H87" s="34"/>
    </row>
    <row r="88" spans="4:8" ht="14.25">
      <c r="D88" s="17"/>
      <c r="E88" s="17"/>
      <c r="F88" s="17"/>
      <c r="G88" s="17"/>
      <c r="H88" s="34"/>
    </row>
    <row r="89" spans="1:8" ht="14.25">
      <c r="A89" t="s">
        <v>51</v>
      </c>
      <c r="C89" s="13">
        <v>0.08</v>
      </c>
      <c r="D89" s="31"/>
      <c r="E89" s="31"/>
      <c r="F89" s="31"/>
      <c r="G89" s="31"/>
      <c r="H89" s="35"/>
    </row>
    <row r="90" spans="1:8" ht="14.25">
      <c r="A90" t="s">
        <v>52</v>
      </c>
      <c r="C90" s="12">
        <v>48</v>
      </c>
      <c r="D90" s="17"/>
      <c r="E90" s="17"/>
      <c r="F90" s="17"/>
      <c r="G90" s="17"/>
      <c r="H90" s="34"/>
    </row>
    <row r="91" spans="1:8" ht="14.25">
      <c r="A91" t="s">
        <v>58</v>
      </c>
      <c r="C91" s="18">
        <f>PMT(C89/12,C90,-C37,0)</f>
        <v>1220.6461170751327</v>
      </c>
      <c r="D91" s="32"/>
      <c r="E91" s="32"/>
      <c r="F91" s="32"/>
      <c r="G91" s="32"/>
      <c r="H91" s="36"/>
    </row>
    <row r="92" spans="4:8" ht="14.25">
      <c r="D92" s="17"/>
      <c r="E92" s="17"/>
      <c r="F92" s="17"/>
      <c r="G92" s="17"/>
      <c r="H92" s="34"/>
    </row>
    <row r="93" spans="1:8" ht="14.25">
      <c r="A93" t="s">
        <v>53</v>
      </c>
      <c r="C93" s="12">
        <v>24</v>
      </c>
      <c r="D93" s="17"/>
      <c r="E93" s="17"/>
      <c r="F93" s="17"/>
      <c r="G93" s="17"/>
      <c r="H93" s="34"/>
    </row>
    <row r="94" spans="1:8" ht="14.25">
      <c r="A94" t="s">
        <v>54</v>
      </c>
      <c r="C94" s="13">
        <v>0.2</v>
      </c>
      <c r="D94" s="31"/>
      <c r="E94" s="31"/>
      <c r="F94" s="31"/>
      <c r="G94" s="31"/>
      <c r="H94" s="35"/>
    </row>
    <row r="95" spans="1:8" ht="14.25">
      <c r="A95" t="s">
        <v>56</v>
      </c>
      <c r="C95" s="10">
        <f>(1-C93/12*C94)*C37</f>
        <v>30000</v>
      </c>
      <c r="D95" s="19"/>
      <c r="E95" s="19"/>
      <c r="F95" s="19"/>
      <c r="G95" s="19"/>
      <c r="H95" s="33"/>
    </row>
    <row r="96" spans="1:8" ht="14.25">
      <c r="A96" t="s">
        <v>55</v>
      </c>
      <c r="C96" s="11">
        <v>0.1</v>
      </c>
      <c r="D96" s="31"/>
      <c r="E96" s="31"/>
      <c r="F96" s="31"/>
      <c r="G96" s="31"/>
      <c r="H96" s="35"/>
    </row>
    <row r="97" spans="1:8" ht="14.25">
      <c r="A97" t="s">
        <v>59</v>
      </c>
      <c r="C97" s="18">
        <f>PMT(C96/12,C93,-C37,C95)</f>
        <v>1172.8985267503338</v>
      </c>
      <c r="D97" s="32"/>
      <c r="E97" s="32"/>
      <c r="F97" s="32"/>
      <c r="G97" s="32"/>
      <c r="H97" s="36"/>
    </row>
    <row r="98" ht="14.25">
      <c r="H98" s="34"/>
    </row>
    <row r="99" ht="14.25">
      <c r="H99" s="34"/>
    </row>
    <row r="100" ht="14.25">
      <c r="H100" s="34"/>
    </row>
    <row r="101" spans="1:8" ht="14.25">
      <c r="A101" t="s">
        <v>64</v>
      </c>
      <c r="H101" s="34"/>
    </row>
    <row r="102" spans="1:8" ht="14.25">
      <c r="A102">
        <v>1</v>
      </c>
      <c r="C102" s="10">
        <f aca="true" t="shared" si="3" ref="C102:C113">-IPMT($C$89/12,A102,$C$90,-$C$37,0)</f>
        <v>-333.33333333333337</v>
      </c>
      <c r="D102" s="18">
        <f aca="true" t="shared" si="4" ref="D102:D113">-PPMT($C$89/12,A102,$C$90,-$C$37,0)</f>
        <v>-887.3127837417993</v>
      </c>
      <c r="E102" s="18">
        <f aca="true" t="shared" si="5" ref="E102:E113">D102+C102</f>
        <v>-1220.6461170751327</v>
      </c>
      <c r="G102" s="10"/>
      <c r="H102" s="33"/>
    </row>
    <row r="103" spans="1:8" ht="14.25">
      <c r="A103">
        <v>2</v>
      </c>
      <c r="C103" s="10">
        <f t="shared" si="3"/>
        <v>-327.4179147750547</v>
      </c>
      <c r="D103" s="18">
        <f t="shared" si="4"/>
        <v>-893.228202300078</v>
      </c>
      <c r="E103" s="18">
        <f t="shared" si="5"/>
        <v>-1220.6461170751327</v>
      </c>
      <c r="G103" s="10"/>
      <c r="H103" s="33"/>
    </row>
    <row r="104" spans="1:8" ht="14.25">
      <c r="A104">
        <v>3</v>
      </c>
      <c r="C104" s="10">
        <f t="shared" si="3"/>
        <v>-321.4630600930542</v>
      </c>
      <c r="D104" s="18">
        <f t="shared" si="4"/>
        <v>-899.1830569820785</v>
      </c>
      <c r="E104" s="18">
        <f t="shared" si="5"/>
        <v>-1220.6461170751327</v>
      </c>
      <c r="G104" s="10"/>
      <c r="H104" s="33"/>
    </row>
    <row r="105" spans="1:8" ht="14.25">
      <c r="A105">
        <v>4</v>
      </c>
      <c r="C105" s="10">
        <f t="shared" si="3"/>
        <v>-315.46850637984045</v>
      </c>
      <c r="D105" s="18">
        <f t="shared" si="4"/>
        <v>-905.1776106952923</v>
      </c>
      <c r="E105" s="18">
        <f t="shared" si="5"/>
        <v>-1220.6461170751327</v>
      </c>
      <c r="G105" s="10"/>
      <c r="H105" s="33"/>
    </row>
    <row r="106" spans="1:8" ht="14.25">
      <c r="A106">
        <v>5</v>
      </c>
      <c r="C106" s="10">
        <f t="shared" si="3"/>
        <v>-309.43398897520524</v>
      </c>
      <c r="D106" s="18">
        <f t="shared" si="4"/>
        <v>-911.2121280999274</v>
      </c>
      <c r="E106" s="18">
        <f t="shared" si="5"/>
        <v>-1220.6461170751327</v>
      </c>
      <c r="G106" s="10"/>
      <c r="H106" s="33"/>
    </row>
    <row r="107" spans="1:8" ht="14.25">
      <c r="A107">
        <v>6</v>
      </c>
      <c r="C107" s="10">
        <f t="shared" si="3"/>
        <v>-303.35924145453913</v>
      </c>
      <c r="D107" s="18">
        <f t="shared" si="4"/>
        <v>-917.2868756205935</v>
      </c>
      <c r="E107" s="18">
        <f t="shared" si="5"/>
        <v>-1220.6461170751327</v>
      </c>
      <c r="G107" s="10"/>
      <c r="H107" s="33"/>
    </row>
    <row r="108" spans="1:8" ht="14.25">
      <c r="A108">
        <v>7</v>
      </c>
      <c r="C108" s="10">
        <f t="shared" si="3"/>
        <v>-297.2439956170685</v>
      </c>
      <c r="D108" s="18">
        <f t="shared" si="4"/>
        <v>-923.4021214580641</v>
      </c>
      <c r="E108" s="18">
        <f t="shared" si="5"/>
        <v>-1220.6461170751327</v>
      </c>
      <c r="G108" s="10"/>
      <c r="H108" s="33"/>
    </row>
    <row r="109" spans="1:8" ht="14.25">
      <c r="A109">
        <v>8</v>
      </c>
      <c r="C109" s="10">
        <f t="shared" si="3"/>
        <v>-291.08798147401484</v>
      </c>
      <c r="D109" s="18">
        <f t="shared" si="4"/>
        <v>-929.5581356011178</v>
      </c>
      <c r="E109" s="18">
        <f t="shared" si="5"/>
        <v>-1220.6461170751327</v>
      </c>
      <c r="G109" s="10"/>
      <c r="H109" s="33"/>
    </row>
    <row r="110" spans="1:8" ht="14.25">
      <c r="A110">
        <v>9</v>
      </c>
      <c r="C110" s="10">
        <f t="shared" si="3"/>
        <v>-284.8909272366741</v>
      </c>
      <c r="D110" s="18">
        <f t="shared" si="4"/>
        <v>-935.7551898384586</v>
      </c>
      <c r="E110" s="18">
        <f t="shared" si="5"/>
        <v>-1220.6461170751327</v>
      </c>
      <c r="G110" s="10"/>
      <c r="H110" s="33"/>
    </row>
    <row r="111" spans="1:8" ht="14.25">
      <c r="A111">
        <v>10</v>
      </c>
      <c r="C111" s="10">
        <f t="shared" si="3"/>
        <v>-278.65255930441776</v>
      </c>
      <c r="D111" s="18">
        <f t="shared" si="4"/>
        <v>-941.9935577707149</v>
      </c>
      <c r="E111" s="18">
        <f t="shared" si="5"/>
        <v>-1220.6461170751327</v>
      </c>
      <c r="G111" s="10"/>
      <c r="H111" s="33"/>
    </row>
    <row r="112" spans="1:5" ht="14.25">
      <c r="A112">
        <v>11</v>
      </c>
      <c r="C112" s="10">
        <f t="shared" si="3"/>
        <v>-272.37260225261304</v>
      </c>
      <c r="D112" s="18">
        <f t="shared" si="4"/>
        <v>-948.2735148225197</v>
      </c>
      <c r="E112" s="18">
        <f t="shared" si="5"/>
        <v>-1220.6461170751327</v>
      </c>
    </row>
    <row r="113" spans="1:8" ht="14.25">
      <c r="A113">
        <v>12</v>
      </c>
      <c r="C113" s="10">
        <f t="shared" si="3"/>
        <v>-266.05077882046294</v>
      </c>
      <c r="D113" s="18">
        <f t="shared" si="4"/>
        <v>-954.5953382546697</v>
      </c>
      <c r="E113" s="18">
        <f t="shared" si="5"/>
        <v>-1220.6461170751327</v>
      </c>
      <c r="F113" s="15">
        <f>SUM(C102:C113)</f>
        <v>-3600.7748897162783</v>
      </c>
      <c r="G113" s="15">
        <f>SUM(D102:D113)</f>
        <v>-11046.978515185316</v>
      </c>
      <c r="H113" s="26"/>
    </row>
    <row r="114" spans="1:8" ht="14.25">
      <c r="A114">
        <v>13</v>
      </c>
      <c r="C114" s="10">
        <f aca="true" t="shared" si="6" ref="C114:C149">-IPMT($C$89/12,A114,$C$90,-$C$37,0)</f>
        <v>-259.68680989876526</v>
      </c>
      <c r="D114" s="18">
        <f aca="true" t="shared" si="7" ref="D114:D149">-PPMT($C$89/12,A114,$C$90,-$C$37,0)</f>
        <v>-960.9593071763675</v>
      </c>
      <c r="E114" s="18">
        <f aca="true" t="shared" si="8" ref="E114:E149">D114+C114</f>
        <v>-1220.6461170751327</v>
      </c>
      <c r="H114" s="33"/>
    </row>
    <row r="115" spans="1:5" ht="14.25">
      <c r="A115">
        <v>14</v>
      </c>
      <c r="C115" s="10">
        <f t="shared" si="6"/>
        <v>-253.2804145175894</v>
      </c>
      <c r="D115" s="18">
        <f t="shared" si="7"/>
        <v>-967.3657025575433</v>
      </c>
      <c r="E115" s="18">
        <f t="shared" si="8"/>
        <v>-1220.6461170751327</v>
      </c>
    </row>
    <row r="116" spans="1:5" ht="14.25">
      <c r="A116">
        <v>15</v>
      </c>
      <c r="C116" s="10">
        <f t="shared" si="6"/>
        <v>-246.83130983387258</v>
      </c>
      <c r="D116" s="18">
        <f t="shared" si="7"/>
        <v>-973.81480724126</v>
      </c>
      <c r="E116" s="18">
        <f t="shared" si="8"/>
        <v>-1220.6461170751327</v>
      </c>
    </row>
    <row r="117" spans="1:5" ht="14.25">
      <c r="A117">
        <v>16</v>
      </c>
      <c r="C117" s="10">
        <f t="shared" si="6"/>
        <v>-240.33921111893093</v>
      </c>
      <c r="D117" s="18">
        <f t="shared" si="7"/>
        <v>-980.3069059562017</v>
      </c>
      <c r="E117" s="18">
        <f t="shared" si="8"/>
        <v>-1220.6461170751327</v>
      </c>
    </row>
    <row r="118" spans="1:5" ht="14.25">
      <c r="A118">
        <v>17</v>
      </c>
      <c r="C118" s="10">
        <f t="shared" si="6"/>
        <v>-233.8038317458896</v>
      </c>
      <c r="D118" s="18">
        <f t="shared" si="7"/>
        <v>-986.842285329243</v>
      </c>
      <c r="E118" s="18">
        <f t="shared" si="8"/>
        <v>-1220.6461170751327</v>
      </c>
    </row>
    <row r="119" spans="1:5" ht="14.25">
      <c r="A119">
        <v>18</v>
      </c>
      <c r="C119" s="10">
        <f t="shared" si="6"/>
        <v>-227.22488317702792</v>
      </c>
      <c r="D119" s="18">
        <f t="shared" si="7"/>
        <v>-993.4212338981048</v>
      </c>
      <c r="E119" s="18">
        <f t="shared" si="8"/>
        <v>-1220.6461170751327</v>
      </c>
    </row>
    <row r="120" spans="1:5" ht="14.25">
      <c r="A120">
        <v>19</v>
      </c>
      <c r="C120" s="10">
        <f t="shared" si="6"/>
        <v>-220.60207495104063</v>
      </c>
      <c r="D120" s="18">
        <f t="shared" si="7"/>
        <v>-1000.044042124092</v>
      </c>
      <c r="E120" s="18">
        <f t="shared" si="8"/>
        <v>-1220.6461170751327</v>
      </c>
    </row>
    <row r="121" spans="1:5" ht="14.25">
      <c r="A121">
        <v>20</v>
      </c>
      <c r="C121" s="10">
        <f t="shared" si="6"/>
        <v>-213.9351146702134</v>
      </c>
      <c r="D121" s="18">
        <f t="shared" si="7"/>
        <v>-1006.7110024049193</v>
      </c>
      <c r="E121" s="18">
        <f t="shared" si="8"/>
        <v>-1220.6461170751327</v>
      </c>
    </row>
    <row r="122" spans="1:5" ht="14.25">
      <c r="A122">
        <v>21</v>
      </c>
      <c r="C122" s="10">
        <f t="shared" si="6"/>
        <v>-207.22370798751416</v>
      </c>
      <c r="D122" s="18">
        <f t="shared" si="7"/>
        <v>-1013.4224090876185</v>
      </c>
      <c r="E122" s="18">
        <f t="shared" si="8"/>
        <v>-1220.6461170751327</v>
      </c>
    </row>
    <row r="123" spans="1:5" ht="14.25">
      <c r="A123">
        <v>22</v>
      </c>
      <c r="C123" s="10">
        <f t="shared" si="6"/>
        <v>-200.46755859359666</v>
      </c>
      <c r="D123" s="18">
        <f t="shared" si="7"/>
        <v>-1020.178558481536</v>
      </c>
      <c r="E123" s="18">
        <f t="shared" si="8"/>
        <v>-1220.6461170751327</v>
      </c>
    </row>
    <row r="124" spans="1:5" ht="14.25">
      <c r="A124">
        <v>23</v>
      </c>
      <c r="C124" s="10">
        <f t="shared" si="6"/>
        <v>-193.6663682037198</v>
      </c>
      <c r="D124" s="18">
        <f t="shared" si="7"/>
        <v>-1026.979748871413</v>
      </c>
      <c r="E124" s="18">
        <f t="shared" si="8"/>
        <v>-1220.6461170751327</v>
      </c>
    </row>
    <row r="125" spans="1:7" ht="14.25">
      <c r="A125">
        <v>24</v>
      </c>
      <c r="C125" s="10">
        <f t="shared" si="6"/>
        <v>-186.8198365445771</v>
      </c>
      <c r="D125" s="18">
        <f t="shared" si="7"/>
        <v>-1033.8262805305556</v>
      </c>
      <c r="E125" s="18">
        <f t="shared" si="8"/>
        <v>-1220.6461170751327</v>
      </c>
      <c r="F125" s="15">
        <f>SUM(C114:C125)</f>
        <v>-2683.8811212427368</v>
      </c>
      <c r="G125" s="15">
        <f>SUM(D114:D125)</f>
        <v>-11963.872283658851</v>
      </c>
    </row>
    <row r="126" spans="1:5" ht="14.25">
      <c r="A126">
        <v>25</v>
      </c>
      <c r="C126" s="10">
        <f t="shared" si="6"/>
        <v>-179.92766134104014</v>
      </c>
      <c r="D126" s="18">
        <f t="shared" si="7"/>
        <v>-1040.7184557340925</v>
      </c>
      <c r="E126" s="18">
        <f t="shared" si="8"/>
        <v>-1220.6461170751327</v>
      </c>
    </row>
    <row r="127" spans="1:5" ht="14.25">
      <c r="A127">
        <v>26</v>
      </c>
      <c r="C127" s="10">
        <f t="shared" si="6"/>
        <v>-172.98953830281303</v>
      </c>
      <c r="D127" s="18">
        <f t="shared" si="7"/>
        <v>-1047.6565787723196</v>
      </c>
      <c r="E127" s="18">
        <f t="shared" si="8"/>
        <v>-1220.6461170751327</v>
      </c>
    </row>
    <row r="128" spans="1:5" ht="14.25">
      <c r="A128">
        <v>27</v>
      </c>
      <c r="C128" s="10">
        <f t="shared" si="6"/>
        <v>-166.00516111099745</v>
      </c>
      <c r="D128" s="18">
        <f t="shared" si="7"/>
        <v>-1054.6409559641352</v>
      </c>
      <c r="E128" s="18">
        <f t="shared" si="8"/>
        <v>-1220.6461170751327</v>
      </c>
    </row>
    <row r="129" spans="1:5" ht="14.25">
      <c r="A129">
        <v>28</v>
      </c>
      <c r="C129" s="10">
        <f t="shared" si="6"/>
        <v>-158.97422140457</v>
      </c>
      <c r="D129" s="18">
        <f t="shared" si="7"/>
        <v>-1061.6718956705627</v>
      </c>
      <c r="E129" s="18">
        <f t="shared" si="8"/>
        <v>-1220.6461170751327</v>
      </c>
    </row>
    <row r="130" spans="1:5" ht="14.25">
      <c r="A130">
        <v>29</v>
      </c>
      <c r="C130" s="10">
        <f t="shared" si="6"/>
        <v>-151.89640876676637</v>
      </c>
      <c r="D130" s="18">
        <f t="shared" si="7"/>
        <v>-1068.7497083083663</v>
      </c>
      <c r="E130" s="18">
        <f t="shared" si="8"/>
        <v>-1220.6461170751327</v>
      </c>
    </row>
    <row r="131" spans="1:5" ht="14.25">
      <c r="A131">
        <v>30</v>
      </c>
      <c r="C131" s="10">
        <f t="shared" si="6"/>
        <v>-144.7714107113772</v>
      </c>
      <c r="D131" s="18">
        <f t="shared" si="7"/>
        <v>-1075.8747063637554</v>
      </c>
      <c r="E131" s="18">
        <f t="shared" si="8"/>
        <v>-1220.6461170751327</v>
      </c>
    </row>
    <row r="132" spans="1:5" ht="14.25">
      <c r="A132">
        <v>31</v>
      </c>
      <c r="C132" s="10">
        <f t="shared" si="6"/>
        <v>-137.59891266895232</v>
      </c>
      <c r="D132" s="18">
        <f t="shared" si="7"/>
        <v>-1083.0472044061803</v>
      </c>
      <c r="E132" s="18">
        <f t="shared" si="8"/>
        <v>-1220.6461170751327</v>
      </c>
    </row>
    <row r="133" spans="1:5" ht="14.25">
      <c r="A133">
        <v>32</v>
      </c>
      <c r="C133" s="10">
        <f t="shared" si="6"/>
        <v>-130.37859797291125</v>
      </c>
      <c r="D133" s="18">
        <f t="shared" si="7"/>
        <v>-1090.2675191022215</v>
      </c>
      <c r="E133" s="18">
        <f t="shared" si="8"/>
        <v>-1220.6461170751327</v>
      </c>
    </row>
    <row r="134" spans="1:5" ht="14.25">
      <c r="A134">
        <v>33</v>
      </c>
      <c r="C134" s="10">
        <f t="shared" si="6"/>
        <v>-123.11014784556305</v>
      </c>
      <c r="D134" s="18">
        <f t="shared" si="7"/>
        <v>-1097.5359692295697</v>
      </c>
      <c r="E134" s="18">
        <f t="shared" si="8"/>
        <v>-1220.6461170751327</v>
      </c>
    </row>
    <row r="135" spans="1:5" ht="14.25">
      <c r="A135">
        <v>34</v>
      </c>
      <c r="C135" s="10">
        <f t="shared" si="6"/>
        <v>-115.7932413840327</v>
      </c>
      <c r="D135" s="18">
        <f t="shared" si="7"/>
        <v>-1104.8528756911</v>
      </c>
      <c r="E135" s="18">
        <f t="shared" si="8"/>
        <v>-1220.6461170751327</v>
      </c>
    </row>
    <row r="136" spans="1:5" ht="14.25">
      <c r="A136">
        <v>35</v>
      </c>
      <c r="C136" s="10">
        <f t="shared" si="6"/>
        <v>-108.42755554609201</v>
      </c>
      <c r="D136" s="18">
        <f t="shared" si="7"/>
        <v>-1112.2185615290407</v>
      </c>
      <c r="E136" s="18">
        <f t="shared" si="8"/>
        <v>-1220.6461170751327</v>
      </c>
    </row>
    <row r="137" spans="1:7" ht="14.25">
      <c r="A137">
        <v>36</v>
      </c>
      <c r="C137" s="10">
        <f t="shared" si="6"/>
        <v>-101.01276513589852</v>
      </c>
      <c r="D137" s="18">
        <f t="shared" si="7"/>
        <v>-1119.6333519392342</v>
      </c>
      <c r="E137" s="18">
        <f t="shared" si="8"/>
        <v>-1220.6461170751327</v>
      </c>
      <c r="F137" s="15">
        <f>SUM(C126:C137)</f>
        <v>-1690.885622191014</v>
      </c>
      <c r="G137" s="15">
        <f>SUM(D126:D137)</f>
        <v>-12956.867782710577</v>
      </c>
    </row>
    <row r="138" spans="1:5" ht="14.25">
      <c r="A138">
        <v>37</v>
      </c>
      <c r="C138" s="10">
        <f t="shared" si="6"/>
        <v>-93.5485427896371</v>
      </c>
      <c r="D138" s="18">
        <f t="shared" si="7"/>
        <v>-1127.0975742854955</v>
      </c>
      <c r="E138" s="18">
        <f t="shared" si="8"/>
        <v>-1220.6461170751327</v>
      </c>
    </row>
    <row r="139" spans="1:5" ht="14.25">
      <c r="A139">
        <v>38</v>
      </c>
      <c r="C139" s="10">
        <f t="shared" si="6"/>
        <v>-86.03455896106699</v>
      </c>
      <c r="D139" s="18">
        <f t="shared" si="7"/>
        <v>-1134.6115581140657</v>
      </c>
      <c r="E139" s="18">
        <f t="shared" si="8"/>
        <v>-1220.6461170751327</v>
      </c>
    </row>
    <row r="140" spans="1:5" ht="14.25">
      <c r="A140">
        <v>39</v>
      </c>
      <c r="C140" s="10">
        <f t="shared" si="6"/>
        <v>-78.47048190697335</v>
      </c>
      <c r="D140" s="18">
        <f t="shared" si="7"/>
        <v>-1142.1756351681593</v>
      </c>
      <c r="E140" s="18">
        <f t="shared" si="8"/>
        <v>-1220.6461170751327</v>
      </c>
    </row>
    <row r="141" spans="1:5" ht="14.25">
      <c r="A141">
        <v>40</v>
      </c>
      <c r="C141" s="10">
        <f t="shared" si="6"/>
        <v>-70.85597767251903</v>
      </c>
      <c r="D141" s="18">
        <f t="shared" si="7"/>
        <v>-1149.7901394026137</v>
      </c>
      <c r="E141" s="18">
        <f t="shared" si="8"/>
        <v>-1220.6461170751327</v>
      </c>
    </row>
    <row r="142" spans="1:5" ht="14.25">
      <c r="A142">
        <v>41</v>
      </c>
      <c r="C142" s="10">
        <f t="shared" si="6"/>
        <v>-63.19071007650176</v>
      </c>
      <c r="D142" s="18">
        <f t="shared" si="7"/>
        <v>-1157.455406998631</v>
      </c>
      <c r="E142" s="18">
        <f t="shared" si="8"/>
        <v>-1220.6461170751327</v>
      </c>
    </row>
    <row r="143" spans="1:5" ht="14.25">
      <c r="A143">
        <v>42</v>
      </c>
      <c r="C143" s="10">
        <f t="shared" si="6"/>
        <v>-55.47434069651102</v>
      </c>
      <c r="D143" s="18">
        <f t="shared" si="7"/>
        <v>-1165.1717763786216</v>
      </c>
      <c r="E143" s="18">
        <f t="shared" si="8"/>
        <v>-1220.6461170751327</v>
      </c>
    </row>
    <row r="144" spans="1:5" ht="14.25">
      <c r="A144">
        <v>43</v>
      </c>
      <c r="C144" s="10">
        <f t="shared" si="6"/>
        <v>-47.706528853986825</v>
      </c>
      <c r="D144" s="18">
        <f t="shared" si="7"/>
        <v>-1172.9395882211459</v>
      </c>
      <c r="E144" s="18">
        <f t="shared" si="8"/>
        <v>-1220.6461170751327</v>
      </c>
    </row>
    <row r="145" spans="1:5" ht="14.25">
      <c r="A145">
        <v>44</v>
      </c>
      <c r="C145" s="10">
        <f t="shared" si="6"/>
        <v>-39.88693159917918</v>
      </c>
      <c r="D145" s="18">
        <f t="shared" si="7"/>
        <v>-1180.7591854759535</v>
      </c>
      <c r="E145" s="18">
        <f t="shared" si="8"/>
        <v>-1220.6461170751327</v>
      </c>
    </row>
    <row r="146" spans="1:5" ht="14.25">
      <c r="A146">
        <v>45</v>
      </c>
      <c r="C146" s="10">
        <f t="shared" si="6"/>
        <v>-32.01520369600626</v>
      </c>
      <c r="D146" s="18">
        <f t="shared" si="7"/>
        <v>-1188.6309133791265</v>
      </c>
      <c r="E146" s="18">
        <f t="shared" si="8"/>
        <v>-1220.6461170751327</v>
      </c>
    </row>
    <row r="147" spans="1:5" ht="14.25">
      <c r="A147">
        <v>46</v>
      </c>
      <c r="C147" s="10">
        <f t="shared" si="6"/>
        <v>-24.090997606812067</v>
      </c>
      <c r="D147" s="18">
        <f t="shared" si="7"/>
        <v>-1196.5551194683205</v>
      </c>
      <c r="E147" s="18">
        <f t="shared" si="8"/>
        <v>-1220.6461170751327</v>
      </c>
    </row>
    <row r="148" spans="1:5" ht="14.25">
      <c r="A148">
        <v>47</v>
      </c>
      <c r="C148" s="10">
        <f t="shared" si="6"/>
        <v>-16.1139634770235</v>
      </c>
      <c r="D148" s="18">
        <f t="shared" si="7"/>
        <v>-1204.5321535981093</v>
      </c>
      <c r="E148" s="18">
        <f t="shared" si="8"/>
        <v>-1220.6461170751327</v>
      </c>
    </row>
    <row r="149" spans="1:7" ht="14.25">
      <c r="A149">
        <v>48</v>
      </c>
      <c r="C149" s="10">
        <f t="shared" si="6"/>
        <v>-8.083749119702844</v>
      </c>
      <c r="D149" s="18">
        <f t="shared" si="7"/>
        <v>-1212.5623679554299</v>
      </c>
      <c r="E149" s="18">
        <f t="shared" si="8"/>
        <v>-1220.6461170751327</v>
      </c>
      <c r="F149" s="15">
        <f>SUM(C138:C149)</f>
        <v>-615.4719864559198</v>
      </c>
      <c r="G149" s="15">
        <f>SUM(D138:D149)</f>
        <v>-14032.281418445673</v>
      </c>
    </row>
  </sheetData>
  <sheetProtection/>
  <printOptions/>
  <pageMargins left="0.7" right="0.7" top="0.75" bottom="0.75" header="0.3" footer="0.3"/>
  <pageSetup horizontalDpi="600" verticalDpi="600" orientation="portrait" scale="70" r:id="rId1"/>
  <rowBreaks count="1" manualBreakCount="1">
    <brk id="57" max="255" man="1"/>
  </rowBreaks>
  <colBreaks count="2" manualBreakCount="2">
    <brk id="7" max="65535" man="1"/>
    <brk id="14" max="9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C4:C4"/>
  <sheetViews>
    <sheetView zoomScalePageLayoutView="0" workbookViewId="0" topLeftCell="A1">
      <selection activeCell="A1" sqref="A1"/>
    </sheetView>
  </sheetViews>
  <sheetFormatPr defaultColWidth="9.00390625" defaultRowHeight="14.25"/>
  <sheetData>
    <row r="4" ht="14.25">
      <c r="C4" s="1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McDermott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CRR</dc:creator>
  <cp:keywords/>
  <dc:description/>
  <cp:lastModifiedBy> Cary Ratterree</cp:lastModifiedBy>
  <dcterms:created xsi:type="dcterms:W3CDTF">2010-07-09T16:02:44Z</dcterms:created>
  <dcterms:modified xsi:type="dcterms:W3CDTF">2010-08-30T15:43:48Z</dcterms:modified>
  <cp:category/>
  <cp:version/>
  <cp:contentType/>
  <cp:contentStatus/>
</cp:coreProperties>
</file>