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121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<sst xmlns="http://schemas.openxmlformats.org/spreadsheetml/2006/main" count="36" uniqueCount="36">
  <si>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A regular year:</t>
  </si>
  <si>
    <t>A leap year</t>
  </si>
  <si>
    <t>Date</t>
  </si>
  <si>
    <t>Number of Days:</t>
  </si>
  <si>
    <t>Length of Year</t>
  </si>
  <si>
    <t>Half of a year</t>
  </si>
  <si>
    <t>A series of years:</t>
  </si>
  <si>
    <t>June ended</t>
  </si>
  <si>
    <t>July 1 ended</t>
  </si>
  <si>
    <t>Average length:</t>
  </si>
  <si>
    <t>Year</t>
  </si>
  <si>
    <t>Date 1</t>
  </si>
  <si>
    <t>Date 2</t>
  </si>
  <si>
    <t>Cash Flow</t>
  </si>
  <si>
    <t>The Data:</t>
  </si>
  <si>
    <t>Discount Factor mid year</t>
  </si>
  <si>
    <t>Discount Factor end of year</t>
  </si>
  <si>
    <t>Discount Factor mid year, extend</t>
  </si>
  <si>
    <t>Discount Factor end of year, extend</t>
  </si>
  <si>
    <t>The ways to look at it:</t>
  </si>
  <si>
    <t>"Regular" NPV</t>
  </si>
  <si>
    <t>Discount Factor, end of year:</t>
  </si>
  <si>
    <t>Discount Factor, middle of year:</t>
  </si>
  <si>
    <t>XNPV, June 30</t>
  </si>
  <si>
    <t>(Do not include the purchase in the NPV formula! - it will be discounted one period)</t>
  </si>
  <si>
    <t>Discount Factor mid year, adj.</t>
  </si>
  <si>
    <t>Discount Factor mid year, adj. extend</t>
  </si>
  <si>
    <t>Discount Factor, middle of year, adj.:</t>
  </si>
  <si>
    <t>XNPV on a leap year vs. regular year:</t>
  </si>
  <si>
    <t>Math to modify the "mid year" discount</t>
  </si>
  <si>
    <t>The exponent:</t>
  </si>
  <si>
    <t>Adjust</t>
  </si>
  <si>
    <t>Base Exponent</t>
  </si>
  <si>
    <t>Total</t>
  </si>
  <si>
    <t>XNPV, July 1</t>
  </si>
  <si>
    <t>Differnce to 0.50: (a half a day in each case)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</si>
</sst>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0_);[Red]\(&quot;$&quot;#,##0.000\)"/>
    <numFmt numFmtId="167" formatCode="_(* #,##0.000_);_(* \(#,##0.000\);_(* &quot;-&quot;??_);_(@_)"/>
    <numFmt numFmtId="168" formatCode="0.000000"/>
  </numFmts>
  <fonts count="39"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43" fontId="0" fillId="0" borderId="0" xfId="42" applyFont="1" applyAlignment="1">
      <alignment/>
    </xf>
    <xf numFmtId="40" fontId="0" fillId="0" borderId="0" xfId="0" applyNumberFormat="1" applyAlignment="1">
      <alignment/>
    </xf>
    <xf numFmtId="40" fontId="0" fillId="0" borderId="0" xfId="42" applyNumberFormat="1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68" fontId="0" fillId="35" borderId="0" xfId="0" applyNumberFormat="1" applyFill="1" applyAlignment="1">
      <alignment/>
    </xf>
    <xf numFmtId="168" fontId="0" fillId="10" borderId="0" xfId="0" applyNumberFormat="1" applyFill="1" applyAlignment="1">
      <alignment/>
    </xf>
    <xf numFmtId="43" fontId="0" fillId="0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0.75390625" style="0" customWidth="1"/>
    <col min="2" max="2" width="14.375" style="0" customWidth="1"/>
    <col min="3" max="3" width="16.875" style="0" customWidth="1"/>
    <col min="4" max="4" width="14.75390625" style="0" customWidth="1"/>
    <col min="5" max="5" width="13.125" style="0" customWidth="1"/>
    <col min="6" max="7" width="11.75390625" style="0" customWidth="1"/>
    <col min="8" max="8" width="12.50390625" style="0" customWidth="1"/>
    <col min="9" max="9" width="11.375" style="0" customWidth="1"/>
    <col min="10" max="10" width="10.375" style="0" customWidth="1"/>
    <col min="13" max="13" width="10.875" style="0" customWidth="1"/>
    <col min="14" max="14" width="11.00390625" style="0" customWidth="1"/>
    <col min="15" max="15" width="10.375" style="0" customWidth="1"/>
  </cols>
  <sheetData>
    <row r="1" spans="2:5" ht="15" thickBot="1">
      <c r="B1" s="3" t="s">
        <v>2</v>
      </c>
      <c r="C1" s="3" t="s">
        <v>3</v>
      </c>
      <c r="D1" s="3" t="s">
        <v>4</v>
      </c>
      <c r="E1" s="3" t="s">
        <v>5</v>
      </c>
    </row>
    <row r="2" spans="1:8" ht="14.25">
      <c r="A2" t="s">
        <v>0</v>
      </c>
      <c r="B2" s="1">
        <v>40178</v>
      </c>
      <c r="H2" s="1"/>
    </row>
    <row r="3" spans="2:8" ht="14.25">
      <c r="B3" s="1">
        <v>40359</v>
      </c>
      <c r="C3" s="2">
        <f>B3-B2</f>
        <v>181</v>
      </c>
      <c r="D3" s="5">
        <v>365.25</v>
      </c>
      <c r="E3" s="4">
        <f>D3/2</f>
        <v>182.625</v>
      </c>
      <c r="H3" s="1"/>
    </row>
    <row r="4" spans="2:5" ht="14.25">
      <c r="B4" s="1">
        <v>40360</v>
      </c>
      <c r="C4" s="2">
        <f>B4-B2</f>
        <v>182</v>
      </c>
      <c r="D4" s="5">
        <v>365</v>
      </c>
      <c r="E4" s="4">
        <f>D4/2</f>
        <v>182.5</v>
      </c>
    </row>
    <row r="5" spans="4:5" ht="14.25">
      <c r="D5" s="5"/>
      <c r="E5" s="4"/>
    </row>
    <row r="6" spans="1:5" ht="14.25">
      <c r="A6" t="s">
        <v>1</v>
      </c>
      <c r="B6" s="1">
        <v>40908</v>
      </c>
      <c r="D6" s="5"/>
      <c r="E6" s="4"/>
    </row>
    <row r="7" spans="2:5" ht="14.25">
      <c r="B7" s="1">
        <v>41090</v>
      </c>
      <c r="C7" s="2">
        <f>B7-$B$6</f>
        <v>182</v>
      </c>
      <c r="D7" s="5"/>
      <c r="E7" s="4"/>
    </row>
    <row r="8" spans="2:5" ht="14.25">
      <c r="B8" s="1">
        <v>41091</v>
      </c>
      <c r="C8" s="2">
        <f>B8-$B$6</f>
        <v>183</v>
      </c>
      <c r="D8" s="5">
        <v>366</v>
      </c>
      <c r="E8" s="4">
        <f>D8/2</f>
        <v>183</v>
      </c>
    </row>
    <row r="9" spans="2:4" ht="14.25">
      <c r="B9" s="1">
        <v>41274</v>
      </c>
      <c r="C9" s="2">
        <f>B9-$B$6</f>
        <v>366</v>
      </c>
      <c r="D9" s="5"/>
    </row>
    <row r="10" spans="1:5" ht="14.25">
      <c r="A10" s="8"/>
      <c r="B10" s="8"/>
      <c r="C10" s="8"/>
      <c r="D10" s="8"/>
      <c r="E10" s="8"/>
    </row>
    <row r="11" spans="1:4" ht="15" thickBot="1">
      <c r="A11" t="s">
        <v>6</v>
      </c>
      <c r="C11" s="6" t="s">
        <v>7</v>
      </c>
      <c r="D11" s="6" t="s">
        <v>8</v>
      </c>
    </row>
    <row r="12" spans="3:4" ht="14.25">
      <c r="C12">
        <v>181</v>
      </c>
      <c r="D12">
        <v>182</v>
      </c>
    </row>
    <row r="13" spans="3:4" ht="14.25">
      <c r="C13">
        <v>181</v>
      </c>
      <c r="D13">
        <v>182</v>
      </c>
    </row>
    <row r="14" spans="3:4" ht="14.25">
      <c r="C14">
        <v>181</v>
      </c>
      <c r="D14">
        <v>182</v>
      </c>
    </row>
    <row r="15" spans="3:4" ht="14.25">
      <c r="C15">
        <v>182</v>
      </c>
      <c r="D15">
        <v>183</v>
      </c>
    </row>
    <row r="16" spans="2:4" ht="14.25">
      <c r="B16" t="s">
        <v>9</v>
      </c>
      <c r="C16" s="7">
        <f>AVERAGE(C12:C15)</f>
        <v>181.25</v>
      </c>
      <c r="D16" s="7">
        <f>AVERAGE(D12:D15)</f>
        <v>182.25</v>
      </c>
    </row>
    <row r="17" spans="1:5" ht="14.25">
      <c r="A17" s="9"/>
      <c r="B17" s="9"/>
      <c r="C17" s="9"/>
      <c r="D17" s="9"/>
      <c r="E17" s="9"/>
    </row>
    <row r="18" spans="1:2" ht="14.25">
      <c r="A18" t="s">
        <v>14</v>
      </c>
      <c r="B18" s="15">
        <v>0.15</v>
      </c>
    </row>
    <row r="19" spans="1:16" ht="57.75" thickBot="1">
      <c r="A19" s="6" t="s">
        <v>10</v>
      </c>
      <c r="B19" s="6" t="s">
        <v>11</v>
      </c>
      <c r="C19" s="6" t="s">
        <v>12</v>
      </c>
      <c r="D19" s="13" t="s">
        <v>13</v>
      </c>
      <c r="E19" s="14" t="s">
        <v>15</v>
      </c>
      <c r="F19" s="14" t="s">
        <v>16</v>
      </c>
      <c r="G19" s="14" t="s">
        <v>25</v>
      </c>
      <c r="H19" s="14" t="s">
        <v>17</v>
      </c>
      <c r="I19" s="14" t="s">
        <v>18</v>
      </c>
      <c r="J19" s="14" t="s">
        <v>26</v>
      </c>
      <c r="L19" s="14" t="s">
        <v>32</v>
      </c>
      <c r="M19" s="14" t="s">
        <v>31</v>
      </c>
      <c r="N19" s="14" t="s">
        <v>33</v>
      </c>
      <c r="P19" s="27"/>
    </row>
    <row r="20" spans="1:16" ht="14.25">
      <c r="A20">
        <v>0</v>
      </c>
      <c r="B20" s="1">
        <v>40178</v>
      </c>
      <c r="C20" s="1">
        <v>40178</v>
      </c>
      <c r="D20" s="11">
        <v>-100</v>
      </c>
      <c r="E20" s="10">
        <v>1</v>
      </c>
      <c r="F20" s="10">
        <v>1</v>
      </c>
      <c r="G20" s="10">
        <v>1</v>
      </c>
      <c r="H20" s="16">
        <f>E20*D20</f>
        <v>-100</v>
      </c>
      <c r="I20" s="16">
        <f>F20*D20</f>
        <v>-100</v>
      </c>
      <c r="J20" s="16">
        <f>G20*D20</f>
        <v>-100</v>
      </c>
      <c r="P20" s="26"/>
    </row>
    <row r="21" spans="1:16" ht="14.25">
      <c r="A21">
        <v>1</v>
      </c>
      <c r="B21" s="1">
        <v>40359</v>
      </c>
      <c r="C21" s="1">
        <v>40360</v>
      </c>
      <c r="D21" s="12">
        <f>D20*-18%</f>
        <v>18</v>
      </c>
      <c r="E21" s="10">
        <f>1/(1+$B$18)^(A21-0.5)</f>
        <v>0.9325048082403138</v>
      </c>
      <c r="F21" s="10">
        <f>1/(1+$B$18)^(A21)</f>
        <v>0.8695652173913044</v>
      </c>
      <c r="G21" s="25">
        <f aca="true" t="shared" si="0" ref="G21:G40">1/(1+$B$18)^(N21)</f>
        <v>0.9326833577746844</v>
      </c>
      <c r="H21" s="16">
        <f aca="true" t="shared" si="1" ref="H21:H40">E21*D21</f>
        <v>16.785086548325648</v>
      </c>
      <c r="I21" s="16">
        <f aca="true" t="shared" si="2" ref="I21:I40">F21*D21</f>
        <v>15.65217391304348</v>
      </c>
      <c r="J21" s="16">
        <f aca="true" t="shared" si="3" ref="J21:J40">G21*D21</f>
        <v>16.78830043994432</v>
      </c>
      <c r="L21">
        <v>0.5</v>
      </c>
      <c r="M21" s="23">
        <f>$D$55</f>
        <v>-0.0013698630136986245</v>
      </c>
      <c r="N21" s="20">
        <f aca="true" t="shared" si="4" ref="N21:N40">L21+M21+N20</f>
        <v>0.4986301369863014</v>
      </c>
      <c r="P21" s="26"/>
    </row>
    <row r="22" spans="1:16" ht="14.25">
      <c r="A22">
        <v>2</v>
      </c>
      <c r="B22" s="1">
        <v>40724</v>
      </c>
      <c r="C22" s="1">
        <v>40725</v>
      </c>
      <c r="D22" s="12">
        <f>D21*1.03</f>
        <v>18.54</v>
      </c>
      <c r="E22" s="10">
        <f aca="true" t="shared" si="5" ref="E22:E40">1/(1+$B$18)^(A22-0.5)</f>
        <v>0.8108737462959251</v>
      </c>
      <c r="F22" s="10">
        <f aca="true" t="shared" si="6" ref="F22:F40">1/(1+$B$18)^(A22)</f>
        <v>0.7561436672967865</v>
      </c>
      <c r="G22" s="25">
        <f t="shared" si="0"/>
        <v>0.8110290067605952</v>
      </c>
      <c r="H22" s="16">
        <f t="shared" si="1"/>
        <v>15.03359925632645</v>
      </c>
      <c r="I22" s="16">
        <f t="shared" si="2"/>
        <v>14.01890359168242</v>
      </c>
      <c r="J22" s="16">
        <f t="shared" si="3"/>
        <v>15.036477785341434</v>
      </c>
      <c r="L22">
        <v>1</v>
      </c>
      <c r="M22" s="23"/>
      <c r="N22" s="20">
        <f t="shared" si="4"/>
        <v>1.4986301369863013</v>
      </c>
      <c r="P22" s="26"/>
    </row>
    <row r="23" spans="1:16" ht="14.25">
      <c r="A23">
        <v>3</v>
      </c>
      <c r="B23" s="1">
        <v>41090</v>
      </c>
      <c r="C23" s="1">
        <v>41091</v>
      </c>
      <c r="D23" s="12">
        <f aca="true" t="shared" si="7" ref="D23:D39">D22*1.03</f>
        <v>19.0962</v>
      </c>
      <c r="E23" s="10">
        <f t="shared" si="5"/>
        <v>0.7051076054747175</v>
      </c>
      <c r="F23" s="10">
        <f t="shared" si="6"/>
        <v>0.6575162324319883</v>
      </c>
      <c r="G23" s="25">
        <f t="shared" si="0"/>
        <v>0.7049726222206589</v>
      </c>
      <c r="H23" s="16">
        <f t="shared" si="1"/>
        <v>13.4648758556663</v>
      </c>
      <c r="I23" s="16">
        <f t="shared" si="2"/>
        <v>12.556061477767734</v>
      </c>
      <c r="J23" s="16">
        <f t="shared" si="3"/>
        <v>13.462298188450147</v>
      </c>
      <c r="L23">
        <v>1</v>
      </c>
      <c r="M23" s="24">
        <f>$C$55-$D$55</f>
        <v>0.0027397260273973045</v>
      </c>
      <c r="N23" s="20">
        <f t="shared" si="4"/>
        <v>2.5013698630136987</v>
      </c>
      <c r="P23" s="26"/>
    </row>
    <row r="24" spans="1:16" ht="14.25">
      <c r="A24">
        <v>4</v>
      </c>
      <c r="B24" s="1">
        <v>41455</v>
      </c>
      <c r="C24" s="1">
        <v>41456</v>
      </c>
      <c r="D24" s="12">
        <f t="shared" si="7"/>
        <v>19.669086</v>
      </c>
      <c r="E24" s="10">
        <f t="shared" si="5"/>
        <v>0.6131370482388848</v>
      </c>
      <c r="F24" s="10">
        <f t="shared" si="6"/>
        <v>0.5717532455930334</v>
      </c>
      <c r="G24" s="25">
        <f t="shared" si="0"/>
        <v>0.6130196714962252</v>
      </c>
      <c r="H24" s="16">
        <f t="shared" si="1"/>
        <v>12.059845331596774</v>
      </c>
      <c r="I24" s="16">
        <f t="shared" si="2"/>
        <v>11.245863758348495</v>
      </c>
      <c r="J24" s="16">
        <f t="shared" si="3"/>
        <v>12.057536638351001</v>
      </c>
      <c r="L24">
        <v>1</v>
      </c>
      <c r="M24" s="23"/>
      <c r="N24" s="20">
        <f t="shared" si="4"/>
        <v>3.5013698630136987</v>
      </c>
      <c r="P24" s="26"/>
    </row>
    <row r="25" spans="1:16" ht="14.25">
      <c r="A25">
        <v>5</v>
      </c>
      <c r="B25" s="1">
        <v>41820</v>
      </c>
      <c r="C25" s="1">
        <v>41821</v>
      </c>
      <c r="D25" s="12">
        <f t="shared" si="7"/>
        <v>20.25915858</v>
      </c>
      <c r="E25" s="10">
        <f t="shared" si="5"/>
        <v>0.5331626506425087</v>
      </c>
      <c r="F25" s="10">
        <f t="shared" si="6"/>
        <v>0.4971767352982899</v>
      </c>
      <c r="G25" s="25">
        <f t="shared" si="0"/>
        <v>0.5330605839097612</v>
      </c>
      <c r="H25" s="16">
        <f t="shared" si="1"/>
        <v>10.801426688299722</v>
      </c>
      <c r="I25" s="16">
        <f t="shared" si="2"/>
        <v>10.07238232269474</v>
      </c>
      <c r="J25" s="16">
        <f t="shared" si="3"/>
        <v>10.799358902175248</v>
      </c>
      <c r="L25">
        <v>1</v>
      </c>
      <c r="M25" s="23"/>
      <c r="N25" s="20">
        <f t="shared" si="4"/>
        <v>4.501369863013698</v>
      </c>
      <c r="P25" s="26"/>
    </row>
    <row r="26" spans="1:16" ht="14.25">
      <c r="A26">
        <v>6</v>
      </c>
      <c r="B26" s="1">
        <v>42185</v>
      </c>
      <c r="C26" s="1">
        <v>42186</v>
      </c>
      <c r="D26" s="12">
        <f t="shared" si="7"/>
        <v>20.866933337400003</v>
      </c>
      <c r="E26" s="10">
        <f t="shared" si="5"/>
        <v>0.4636196962108771</v>
      </c>
      <c r="F26" s="10">
        <f t="shared" si="6"/>
        <v>0.43232759591155645</v>
      </c>
      <c r="G26" s="25">
        <f t="shared" si="0"/>
        <v>0.46353094253022714</v>
      </c>
      <c r="H26" s="16">
        <f t="shared" si="1"/>
        <v>9.674321294738013</v>
      </c>
      <c r="I26" s="16">
        <f t="shared" si="2"/>
        <v>9.021351123804854</v>
      </c>
      <c r="J26" s="16">
        <f t="shared" si="3"/>
        <v>9.672469277600442</v>
      </c>
      <c r="L26">
        <v>1</v>
      </c>
      <c r="M26" s="23"/>
      <c r="N26" s="20">
        <f t="shared" si="4"/>
        <v>5.501369863013698</v>
      </c>
      <c r="P26" s="26"/>
    </row>
    <row r="27" spans="1:16" ht="14.25">
      <c r="A27">
        <v>7</v>
      </c>
      <c r="B27" s="1">
        <v>42551</v>
      </c>
      <c r="C27" s="1">
        <v>42552</v>
      </c>
      <c r="D27" s="12">
        <f t="shared" si="7"/>
        <v>21.492941337522</v>
      </c>
      <c r="E27" s="10">
        <f t="shared" si="5"/>
        <v>0.40314756192250184</v>
      </c>
      <c r="F27" s="10">
        <f t="shared" si="6"/>
        <v>0.3759370399230927</v>
      </c>
      <c r="G27" s="25">
        <f t="shared" si="0"/>
        <v>0.40291607490237125</v>
      </c>
      <c r="H27" s="16">
        <f t="shared" si="1"/>
        <v>8.66482689876535</v>
      </c>
      <c r="I27" s="16">
        <f t="shared" si="2"/>
        <v>8.079992745668697</v>
      </c>
      <c r="J27" s="16">
        <f t="shared" si="3"/>
        <v>8.659851561821286</v>
      </c>
      <c r="L27">
        <v>1</v>
      </c>
      <c r="M27" s="24">
        <f>$C$55-$D$55</f>
        <v>0.0027397260273973045</v>
      </c>
      <c r="N27" s="20">
        <f t="shared" si="4"/>
        <v>6.504109589041096</v>
      </c>
      <c r="P27" s="26"/>
    </row>
    <row r="28" spans="1:16" ht="14.25">
      <c r="A28">
        <v>8</v>
      </c>
      <c r="B28" s="1">
        <v>42916</v>
      </c>
      <c r="C28" s="1">
        <v>42917</v>
      </c>
      <c r="D28" s="12">
        <f t="shared" si="7"/>
        <v>22.13772957764766</v>
      </c>
      <c r="E28" s="10">
        <f t="shared" si="5"/>
        <v>0.35056309732391466</v>
      </c>
      <c r="F28" s="10">
        <f t="shared" si="6"/>
        <v>0.32690177384616753</v>
      </c>
      <c r="G28" s="25">
        <f t="shared" si="0"/>
        <v>0.35036180426293156</v>
      </c>
      <c r="H28" s="16">
        <f t="shared" si="1"/>
        <v>7.760671048459401</v>
      </c>
      <c r="I28" s="16">
        <f t="shared" si="2"/>
        <v>7.236863067859789</v>
      </c>
      <c r="J28" s="16">
        <f t="shared" si="3"/>
        <v>7.7562148771095005</v>
      </c>
      <c r="L28">
        <v>1</v>
      </c>
      <c r="M28" s="23"/>
      <c r="N28" s="20">
        <f t="shared" si="4"/>
        <v>7.504109589041096</v>
      </c>
      <c r="P28" s="26"/>
    </row>
    <row r="29" spans="1:16" ht="14.25">
      <c r="A29">
        <v>9</v>
      </c>
      <c r="B29" s="1">
        <v>43281</v>
      </c>
      <c r="C29" s="1">
        <v>43282</v>
      </c>
      <c r="D29" s="12">
        <f t="shared" si="7"/>
        <v>22.80186146497709</v>
      </c>
      <c r="E29" s="10">
        <f t="shared" si="5"/>
        <v>0.30483747593383886</v>
      </c>
      <c r="F29" s="10">
        <f t="shared" si="6"/>
        <v>0.28426241204014574</v>
      </c>
      <c r="G29" s="25">
        <f t="shared" si="0"/>
        <v>0.30466243848950564</v>
      </c>
      <c r="H29" s="16">
        <f t="shared" si="1"/>
        <v>6.950861895576682</v>
      </c>
      <c r="I29" s="16">
        <f t="shared" si="2"/>
        <v>6.481712139039638</v>
      </c>
      <c r="J29" s="16">
        <f t="shared" si="3"/>
        <v>6.946870716019812</v>
      </c>
      <c r="L29">
        <v>1</v>
      </c>
      <c r="M29" s="23"/>
      <c r="N29" s="20">
        <f t="shared" si="4"/>
        <v>8.504109589041096</v>
      </c>
      <c r="P29" s="26"/>
    </row>
    <row r="30" spans="1:16" ht="14.25">
      <c r="A30">
        <v>10</v>
      </c>
      <c r="B30" s="1">
        <v>43646</v>
      </c>
      <c r="C30" s="1">
        <v>43647</v>
      </c>
      <c r="D30" s="12">
        <f t="shared" si="7"/>
        <v>23.485917308926403</v>
      </c>
      <c r="E30" s="10">
        <f t="shared" si="5"/>
        <v>0.26507606602942513</v>
      </c>
      <c r="F30" s="10">
        <f t="shared" si="6"/>
        <v>0.24718470612186585</v>
      </c>
      <c r="G30" s="25">
        <f t="shared" si="0"/>
        <v>0.26492385955609193</v>
      </c>
      <c r="H30" s="16">
        <f t="shared" si="1"/>
        <v>6.225554567342594</v>
      </c>
      <c r="I30" s="16">
        <f t="shared" si="2"/>
        <v>5.805359568009416</v>
      </c>
      <c r="J30" s="16">
        <f t="shared" si="3"/>
        <v>6.221979858696007</v>
      </c>
      <c r="L30">
        <v>1</v>
      </c>
      <c r="M30" s="23"/>
      <c r="N30" s="20">
        <f t="shared" si="4"/>
        <v>9.504109589041096</v>
      </c>
      <c r="P30" s="26"/>
    </row>
    <row r="31" spans="1:16" ht="14.25">
      <c r="A31">
        <v>11</v>
      </c>
      <c r="B31" s="1">
        <v>44012</v>
      </c>
      <c r="C31" s="1">
        <v>44013</v>
      </c>
      <c r="D31" s="12">
        <f t="shared" si="7"/>
        <v>24.190494828194197</v>
      </c>
      <c r="E31" s="10">
        <f t="shared" si="5"/>
        <v>0.23050092698210878</v>
      </c>
      <c r="F31" s="10">
        <f t="shared" si="6"/>
        <v>0.21494322271466598</v>
      </c>
      <c r="G31" s="25">
        <f t="shared" si="0"/>
        <v>0.23028038011371144</v>
      </c>
      <c r="H31" s="16">
        <f t="shared" si="1"/>
        <v>5.575931482054671</v>
      </c>
      <c r="I31" s="16">
        <f t="shared" si="2"/>
        <v>5.199582917434521</v>
      </c>
      <c r="J31" s="16">
        <f t="shared" si="3"/>
        <v>5.57059634417533</v>
      </c>
      <c r="L31">
        <v>1</v>
      </c>
      <c r="M31" s="24">
        <f>$C$55-$D$55</f>
        <v>0.0027397260273973045</v>
      </c>
      <c r="N31" s="20">
        <f t="shared" si="4"/>
        <v>10.506849315068493</v>
      </c>
      <c r="P31" s="26"/>
    </row>
    <row r="32" spans="1:16" ht="14.25">
      <c r="A32">
        <v>12</v>
      </c>
      <c r="B32" s="1">
        <v>44377</v>
      </c>
      <c r="C32" s="1">
        <v>44378</v>
      </c>
      <c r="D32" s="12">
        <f t="shared" si="7"/>
        <v>24.916209673040022</v>
      </c>
      <c r="E32" s="10">
        <f t="shared" si="5"/>
        <v>0.20043558868009465</v>
      </c>
      <c r="F32" s="10">
        <f t="shared" si="6"/>
        <v>0.1869071501866661</v>
      </c>
      <c r="G32" s="25">
        <f t="shared" si="0"/>
        <v>0.2002438087945317</v>
      </c>
      <c r="H32" s="16">
        <f t="shared" si="1"/>
        <v>4.994095153492445</v>
      </c>
      <c r="I32" s="16">
        <f t="shared" si="2"/>
        <v>4.6570177434413536</v>
      </c>
      <c r="J32" s="16">
        <f t="shared" si="3"/>
        <v>4.989316725652688</v>
      </c>
      <c r="L32">
        <v>1</v>
      </c>
      <c r="M32" s="23"/>
      <c r="N32" s="20">
        <f t="shared" si="4"/>
        <v>11.506849315068493</v>
      </c>
      <c r="P32" s="26"/>
    </row>
    <row r="33" spans="1:16" ht="14.25">
      <c r="A33">
        <v>13</v>
      </c>
      <c r="B33" s="1">
        <v>44742</v>
      </c>
      <c r="C33" s="1">
        <v>44743</v>
      </c>
      <c r="D33" s="12">
        <f t="shared" si="7"/>
        <v>25.663695963231223</v>
      </c>
      <c r="E33" s="10">
        <f t="shared" si="5"/>
        <v>0.17429181624356058</v>
      </c>
      <c r="F33" s="10">
        <f t="shared" si="6"/>
        <v>0.16252795668405748</v>
      </c>
      <c r="G33" s="25">
        <f t="shared" si="0"/>
        <v>0.17412505112567978</v>
      </c>
      <c r="H33" s="16">
        <f t="shared" si="1"/>
        <v>4.472972180954104</v>
      </c>
      <c r="I33" s="16">
        <f t="shared" si="2"/>
        <v>4.171068065864865</v>
      </c>
      <c r="J33" s="16">
        <f t="shared" si="3"/>
        <v>4.468692371671539</v>
      </c>
      <c r="L33">
        <v>1</v>
      </c>
      <c r="M33" s="23"/>
      <c r="N33" s="20">
        <f t="shared" si="4"/>
        <v>12.506849315068493</v>
      </c>
      <c r="P33" s="26"/>
    </row>
    <row r="34" spans="1:16" ht="14.25">
      <c r="A34">
        <v>14</v>
      </c>
      <c r="B34" s="1">
        <v>45107</v>
      </c>
      <c r="C34" s="1">
        <v>45108</v>
      </c>
      <c r="D34" s="12">
        <f t="shared" si="7"/>
        <v>26.43360684212816</v>
      </c>
      <c r="E34" s="10">
        <f t="shared" si="5"/>
        <v>0.15155810108135703</v>
      </c>
      <c r="F34" s="10">
        <f t="shared" si="6"/>
        <v>0.14132865798613695</v>
      </c>
      <c r="G34" s="25">
        <f t="shared" si="0"/>
        <v>0.15141308793537372</v>
      </c>
      <c r="H34" s="16">
        <f t="shared" si="1"/>
        <v>4.0062272577241105</v>
      </c>
      <c r="I34" s="16">
        <f t="shared" si="2"/>
        <v>3.73582618073114</v>
      </c>
      <c r="J34" s="16">
        <f t="shared" si="3"/>
        <v>4.002394037236248</v>
      </c>
      <c r="L34">
        <v>1</v>
      </c>
      <c r="M34" s="23"/>
      <c r="N34" s="20">
        <f t="shared" si="4"/>
        <v>13.506849315068493</v>
      </c>
      <c r="P34" s="26"/>
    </row>
    <row r="35" spans="1:16" ht="14.25">
      <c r="A35">
        <v>15</v>
      </c>
      <c r="B35" s="1">
        <v>45473</v>
      </c>
      <c r="C35" s="1">
        <v>45474</v>
      </c>
      <c r="D35" s="12">
        <f t="shared" si="7"/>
        <v>27.226615047392006</v>
      </c>
      <c r="E35" s="10">
        <f t="shared" si="5"/>
        <v>0.13178965311422353</v>
      </c>
      <c r="F35" s="10">
        <f t="shared" si="6"/>
        <v>0.1228944852053365</v>
      </c>
      <c r="G35" s="25">
        <f t="shared" si="0"/>
        <v>0.13161314916056568</v>
      </c>
      <c r="H35" s="16">
        <f t="shared" si="1"/>
        <v>3.588186152570291</v>
      </c>
      <c r="I35" s="16">
        <f t="shared" si="2"/>
        <v>3.346000840133109</v>
      </c>
      <c r="J35" s="16">
        <f t="shared" si="3"/>
        <v>3.583380547369706</v>
      </c>
      <c r="L35">
        <v>1</v>
      </c>
      <c r="M35" s="24">
        <f>$C$55-$D$55</f>
        <v>0.0027397260273973045</v>
      </c>
      <c r="N35" s="20">
        <f t="shared" si="4"/>
        <v>14.50958904109589</v>
      </c>
      <c r="P35" s="26"/>
    </row>
    <row r="36" spans="1:16" ht="14.25">
      <c r="A36">
        <v>16</v>
      </c>
      <c r="B36" s="1">
        <v>45838</v>
      </c>
      <c r="C36" s="1">
        <v>45839</v>
      </c>
      <c r="D36" s="12">
        <f t="shared" si="7"/>
        <v>28.043413498813766</v>
      </c>
      <c r="E36" s="10">
        <f t="shared" si="5"/>
        <v>0.11459969836019435</v>
      </c>
      <c r="F36" s="10">
        <f t="shared" si="6"/>
        <v>0.10686476974377089</v>
      </c>
      <c r="G36" s="25">
        <f t="shared" si="0"/>
        <v>0.11444621666136144</v>
      </c>
      <c r="H36" s="16">
        <f t="shared" si="1"/>
        <v>3.21376672795426</v>
      </c>
      <c r="I36" s="16">
        <f t="shared" si="2"/>
        <v>2.9968529263800896</v>
      </c>
      <c r="J36" s="16">
        <f t="shared" si="3"/>
        <v>3.2094625772093885</v>
      </c>
      <c r="L36">
        <v>1</v>
      </c>
      <c r="M36" s="23"/>
      <c r="N36" s="20">
        <f t="shared" si="4"/>
        <v>15.50958904109589</v>
      </c>
      <c r="P36" s="26"/>
    </row>
    <row r="37" spans="1:16" ht="14.25">
      <c r="A37">
        <v>17</v>
      </c>
      <c r="B37" s="1">
        <v>46203</v>
      </c>
      <c r="C37" s="1">
        <v>46204</v>
      </c>
      <c r="D37" s="12">
        <f t="shared" si="7"/>
        <v>28.88471590377818</v>
      </c>
      <c r="E37" s="10">
        <f t="shared" si="5"/>
        <v>0.09965191161756035</v>
      </c>
      <c r="F37" s="10">
        <f t="shared" si="6"/>
        <v>0.09292588673371383</v>
      </c>
      <c r="G37" s="25">
        <f t="shared" si="0"/>
        <v>0.09951844927074911</v>
      </c>
      <c r="H37" s="16">
        <f t="shared" si="1"/>
        <v>2.878417156341643</v>
      </c>
      <c r="I37" s="16">
        <f t="shared" si="2"/>
        <v>2.6841378384099936</v>
      </c>
      <c r="J37" s="16">
        <f t="shared" si="3"/>
        <v>2.874562134370149</v>
      </c>
      <c r="L37">
        <v>1</v>
      </c>
      <c r="M37" s="23"/>
      <c r="N37" s="20">
        <f t="shared" si="4"/>
        <v>16.50958904109589</v>
      </c>
      <c r="P37" s="26"/>
    </row>
    <row r="38" spans="1:16" ht="14.25">
      <c r="A38">
        <v>18</v>
      </c>
      <c r="B38" s="1">
        <v>46568</v>
      </c>
      <c r="C38" s="1">
        <v>46569</v>
      </c>
      <c r="D38" s="12">
        <f t="shared" si="7"/>
        <v>29.751257380891527</v>
      </c>
      <c r="E38" s="10">
        <f t="shared" si="5"/>
        <v>0.08665383618918289</v>
      </c>
      <c r="F38" s="10">
        <f t="shared" si="6"/>
        <v>0.0808051188988816</v>
      </c>
      <c r="G38" s="25">
        <f t="shared" si="0"/>
        <v>0.08653778197456444</v>
      </c>
      <c r="H38" s="16">
        <f t="shared" si="1"/>
        <v>2.5780605835059927</v>
      </c>
      <c r="I38" s="16">
        <f t="shared" si="2"/>
        <v>2.404053890054169</v>
      </c>
      <c r="J38" s="16">
        <f t="shared" si="3"/>
        <v>2.574607824696742</v>
      </c>
      <c r="L38">
        <v>1</v>
      </c>
      <c r="M38" s="23"/>
      <c r="N38" s="20">
        <f t="shared" si="4"/>
        <v>17.50958904109589</v>
      </c>
      <c r="P38" s="26"/>
    </row>
    <row r="39" spans="1:16" ht="14.25">
      <c r="A39">
        <v>19</v>
      </c>
      <c r="B39" s="1">
        <v>46934</v>
      </c>
      <c r="C39" s="1">
        <v>46935</v>
      </c>
      <c r="D39" s="12">
        <f t="shared" si="7"/>
        <v>30.643795102318272</v>
      </c>
      <c r="E39" s="10">
        <f t="shared" si="5"/>
        <v>0.07535116190363732</v>
      </c>
      <c r="F39" s="10">
        <f t="shared" si="6"/>
        <v>0.07026532078163618</v>
      </c>
      <c r="G39" s="25">
        <f t="shared" si="0"/>
        <v>0.07522143668256828</v>
      </c>
      <c r="H39" s="16">
        <f t="shared" si="1"/>
        <v>2.3090455660966724</v>
      </c>
      <c r="I39" s="16">
        <f t="shared" si="2"/>
        <v>2.153196092831125</v>
      </c>
      <c r="J39" s="16">
        <f t="shared" si="3"/>
        <v>2.30507029300263</v>
      </c>
      <c r="L39">
        <v>1</v>
      </c>
      <c r="M39" s="24">
        <f>$C$55-$D$55</f>
        <v>0.0027397260273973045</v>
      </c>
      <c r="N39" s="20">
        <f t="shared" si="4"/>
        <v>18.512328767123286</v>
      </c>
      <c r="P39" s="26"/>
    </row>
    <row r="40" spans="1:16" ht="14.25">
      <c r="A40">
        <v>20</v>
      </c>
      <c r="B40" s="1">
        <v>47299</v>
      </c>
      <c r="C40" s="1">
        <v>47300</v>
      </c>
      <c r="D40" s="12">
        <f>D39*1.03+200</f>
        <v>231.56310895538783</v>
      </c>
      <c r="E40" s="10">
        <f t="shared" si="5"/>
        <v>0.06552274948142375</v>
      </c>
      <c r="F40" s="10">
        <f t="shared" si="6"/>
        <v>0.0611002789405532</v>
      </c>
      <c r="G40" s="25">
        <f t="shared" si="0"/>
        <v>0.06540994494136375</v>
      </c>
      <c r="H40" s="16">
        <f t="shared" si="1"/>
        <v>15.17265157722351</v>
      </c>
      <c r="I40" s="16">
        <f t="shared" si="2"/>
        <v>14.14857054951591</v>
      </c>
      <c r="J40" s="16">
        <f t="shared" si="3"/>
        <v>15.146530207222932</v>
      </c>
      <c r="L40">
        <v>1</v>
      </c>
      <c r="M40" s="23"/>
      <c r="N40" s="20">
        <f t="shared" si="4"/>
        <v>19.512328767123286</v>
      </c>
      <c r="P40" s="26"/>
    </row>
    <row r="41" spans="1:5" ht="14.25">
      <c r="A41" s="9"/>
      <c r="B41" s="9"/>
      <c r="C41" s="9"/>
      <c r="D41" s="9"/>
      <c r="E41" s="9"/>
    </row>
    <row r="42" ht="14.25">
      <c r="A42" t="s">
        <v>19</v>
      </c>
    </row>
    <row r="44" spans="1:3" ht="14.25">
      <c r="A44" t="s">
        <v>20</v>
      </c>
      <c r="B44" s="17">
        <f>NPV(B18,D21:D40)+D20</f>
        <v>45.666970752715514</v>
      </c>
      <c r="C44" t="s">
        <v>24</v>
      </c>
    </row>
    <row r="45" spans="1:2" ht="14.25">
      <c r="A45" t="s">
        <v>21</v>
      </c>
      <c r="B45" s="18">
        <f>SUM(I20:I40)</f>
        <v>45.66697075271554</v>
      </c>
    </row>
    <row r="46" spans="1:2" ht="14.25">
      <c r="A46" t="s">
        <v>22</v>
      </c>
      <c r="B46" s="18">
        <f>SUM(H20:H40)</f>
        <v>56.21042322301464</v>
      </c>
    </row>
    <row r="47" spans="1:2" ht="14.25">
      <c r="A47" t="s">
        <v>27</v>
      </c>
      <c r="B47" s="18">
        <f>SUM(J20:J40)</f>
        <v>56.125971308116554</v>
      </c>
    </row>
    <row r="48" spans="1:2" ht="14.25">
      <c r="A48" t="s">
        <v>23</v>
      </c>
      <c r="B48" s="19">
        <f>XNPV(B18,D20:D40,B20:B40)</f>
        <v>56.18576486200747</v>
      </c>
    </row>
    <row r="49" spans="1:2" ht="14.25">
      <c r="A49" t="s">
        <v>34</v>
      </c>
      <c r="B49" s="19">
        <f>XNPV(B18,D20:D40,C20:C40)</f>
        <v>56.12597130811655</v>
      </c>
    </row>
    <row r="51" spans="1:6" ht="14.25">
      <c r="A51" s="21"/>
      <c r="B51" s="21"/>
      <c r="C51" s="21"/>
      <c r="D51" s="21"/>
      <c r="E51" s="21"/>
      <c r="F51" s="21"/>
    </row>
    <row r="52" spans="1:4" ht="14.25">
      <c r="A52" t="s">
        <v>29</v>
      </c>
      <c r="B52">
        <f>365/2</f>
        <v>182.5</v>
      </c>
      <c r="C52" s="2">
        <v>183</v>
      </c>
      <c r="D52" s="2">
        <v>182</v>
      </c>
    </row>
    <row r="53" spans="2:4" ht="14.25">
      <c r="B53">
        <v>365</v>
      </c>
      <c r="C53">
        <v>365</v>
      </c>
      <c r="D53">
        <v>365</v>
      </c>
    </row>
    <row r="54" spans="1:4" ht="14.25">
      <c r="A54" t="s">
        <v>30</v>
      </c>
      <c r="B54" s="5">
        <f>B52/B53</f>
        <v>0.5</v>
      </c>
      <c r="C54" s="20">
        <f>C52/C53</f>
        <v>0.5013698630136987</v>
      </c>
      <c r="D54" s="20">
        <f>D52/D53</f>
        <v>0.4986301369863014</v>
      </c>
    </row>
    <row r="55" spans="1:4" ht="14.25">
      <c r="A55" t="s">
        <v>35</v>
      </c>
      <c r="C55" s="20">
        <f>C54-$B$54</f>
        <v>0.00136986301369868</v>
      </c>
      <c r="D55" s="20">
        <f>D54-$B$54</f>
        <v>-0.0013698630136986245</v>
      </c>
    </row>
    <row r="56" spans="1:6" ht="14.25">
      <c r="A56" s="22"/>
      <c r="B56" s="22"/>
      <c r="C56" s="22"/>
      <c r="D56" s="22"/>
      <c r="E56" s="22"/>
      <c r="F56" s="22"/>
    </row>
    <row r="57" ht="14.25">
      <c r="A57" t="s">
        <v>28</v>
      </c>
    </row>
    <row r="58" spans="2:3" ht="14.25">
      <c r="B58" s="1">
        <v>40178</v>
      </c>
      <c r="C58">
        <v>0</v>
      </c>
    </row>
    <row r="59" spans="2:6" ht="14.25">
      <c r="B59" s="1">
        <v>40360</v>
      </c>
      <c r="C59">
        <v>100</v>
      </c>
      <c r="D59">
        <f>XNPV($B$18,C58:C59,B58:B59)</f>
        <v>93.26833577746844</v>
      </c>
      <c r="F59">
        <f>1/(1+B18)^D54*C59</f>
        <v>93.26833577746844</v>
      </c>
    </row>
    <row r="61" spans="2:3" ht="14.25">
      <c r="B61" s="1">
        <v>40908</v>
      </c>
      <c r="C61">
        <v>0</v>
      </c>
    </row>
    <row r="62" spans="2:6" ht="14.25">
      <c r="B62" s="1">
        <v>41091</v>
      </c>
      <c r="C62">
        <v>100</v>
      </c>
      <c r="D62">
        <f>XNPV($B$18,C61:C62,B61:B62)</f>
        <v>93.23262928868213</v>
      </c>
      <c r="F62">
        <f>1/(1+B18)^C54*C59</f>
        <v>93.23262928868213</v>
      </c>
    </row>
  </sheetData>
  <sheetProtection/>
  <printOptions/>
  <pageMargins left="0.7" right="0.7" top="0.75" bottom="0.75" header="0.3" footer="0.3"/>
  <pageSetup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dcterms:created xsi:type="dcterms:W3CDTF">2010-07-27T21:08:17Z</dcterms:created>
  <dcterms:modified xsi:type="dcterms:W3CDTF">2010-09-01T19:21:29Z</dcterms:modified>
  <cp:category/>
  <cp:version/>
  <cp:contentType/>
  <cp:contentStatus/>
</cp:coreProperties>
</file>